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artografia\Projetos em Andamento\033-PEX-PROJ-078-22\002-EDIFICAÇÃO\19 . ESF VILA SÃO JORGE\009 - ORÇAMENTO\Entrega\REV 01\"/>
    </mc:Choice>
  </mc:AlternateContent>
  <xr:revisionPtr revIDLastSave="0" documentId="13_ncr:1_{AEBD49DC-A511-4585-B632-102B38C1CEA5}" xr6:coauthVersionLast="47" xr6:coauthVersionMax="47" xr10:uidLastSave="{00000000-0000-0000-0000-000000000000}"/>
  <bookViews>
    <workbookView xWindow="28680" yWindow="-120" windowWidth="21840" windowHeight="13020" firstSheet="1" activeTab="5" xr2:uid="{00000000-000D-0000-FFFF-FFFF00000000}"/>
  </bookViews>
  <sheets>
    <sheet name="Orçamento Sintético" sheetId="9" r:id="rId1"/>
    <sheet name="Cronograma" sheetId="3" r:id="rId2"/>
    <sheet name="Curva ABC de Serviços" sheetId="4" r:id="rId3"/>
    <sheet name="Composições Próprias" sheetId="2" r:id="rId4"/>
    <sheet name="BDI SERVIÇO" sheetId="7" r:id="rId5"/>
    <sheet name="BDI MATERIAIS" sheetId="8" r:id="rId6"/>
  </sheets>
  <externalReferences>
    <externalReference r:id="rId7"/>
    <externalReference r:id="rId8"/>
  </externalReferences>
  <definedNames>
    <definedName name="a">#N/A</definedName>
    <definedName name="abc">#N/A</definedName>
    <definedName name="_xlnm.Print_Area" localSheetId="5">'BDI MATERIAIS'!$A$1:$L$52</definedName>
    <definedName name="_xlnm.Print_Area" localSheetId="4">'BDI SERVIÇO'!$A$1:$L$52</definedName>
    <definedName name="auxiliares">"$#REF!.$A$7:$I$1900"</definedName>
    <definedName name="_xlnm.Database">#REF!</definedName>
    <definedName name="Comp.export" localSheetId="5">#REF!</definedName>
    <definedName name="Comp.export" localSheetId="4">#REF!</definedName>
    <definedName name="Comp.export">#REF!</definedName>
    <definedName name="comp_completa">#N/A</definedName>
    <definedName name="completa">#N/A</definedName>
    <definedName name="composicoes">#N/A</definedName>
    <definedName name="CONCATENAR" localSheetId="5">CONCATENATE(#REF!," ",#REF!)</definedName>
    <definedName name="CONCATENAR" localSheetId="4">CONCATENATE(#REF!," ",#REF!)</definedName>
    <definedName name="CONCATENAR">CONCATENATE(#REF!," ",#REF!)</definedName>
    <definedName name="CONTEM" localSheetId="5">#REF!</definedName>
    <definedName name="CONTEM" localSheetId="4">#REF!</definedName>
    <definedName name="CONTEM">#REF!</definedName>
    <definedName name="Cot.LP.Banco">#REF!</definedName>
    <definedName name="Cot.LP.Cot">#REF!</definedName>
    <definedName name="Cot.LP.Cotacao">#REF!</definedName>
    <definedName name="Cot.LP.Empresa">#REF!</definedName>
    <definedName name="Cot.LP.Indice">#REF!</definedName>
    <definedName name="DATABASE">#REF!</definedName>
    <definedName name="DATAEMISSAO" localSheetId="5">#REF!</definedName>
    <definedName name="DATAEMISSAO" localSheetId="4">#REF!</definedName>
    <definedName name="DATAEMISSAO">#REF!</definedName>
    <definedName name="DATART" localSheetId="5">#REF!</definedName>
    <definedName name="DATART" localSheetId="4">#REF!</definedName>
    <definedName name="DATART">#REF!</definedName>
    <definedName name="dvsfvsfv">#REF!</definedName>
    <definedName name="EMPRESAS" localSheetId="5">OFFSET([1]Cotações!$B$22,1,0):OFFSET([1]Cotações!$H$32,-1,0)</definedName>
    <definedName name="EMPRESAS" localSheetId="4">OFFSET([1]Cotações!$B$22,1,0):OFFSET([1]Cotações!$H$32,-1,0)</definedName>
    <definedName name="EMPRESAS">OFFSET(#REF!,1,0):OFFSET(#REF!,-1,0)</definedName>
    <definedName name="equipamento">"$#REF!.$A$7:$E$219"</definedName>
    <definedName name="Equipamentos">#N/A</definedName>
    <definedName name="espec">"$#REF!.$A$2:$B$2016"</definedName>
    <definedName name="especificacoes">NA()</definedName>
    <definedName name="Excel_BuiltIn_Print_Area_1_1">"$#REF!.$#REF!$1:$#REF!$1999"</definedName>
    <definedName name="Excel_BuiltIn_Print_Area_2_1">"$#REF!.$A$1:$A$1108"</definedName>
    <definedName name="fgv">"$#REF!.$B$14:$F$33"</definedName>
    <definedName name="FiltroComp" localSheetId="5">#REF!</definedName>
    <definedName name="FiltroComp" localSheetId="4">#REF!</definedName>
    <definedName name="FiltroComp">#REF!</definedName>
    <definedName name="FiltroCot">#REF!</definedName>
    <definedName name="INDICES" localSheetId="5">OFFSET([1]Cotações!$B$20,1,0):OFFSET([1]Cotações!$I$21,-1,0)</definedName>
    <definedName name="INDICES" localSheetId="4">OFFSET([1]Cotações!$B$20,1,0):OFFSET([1]Cotações!$I$21,-1,0)</definedName>
    <definedName name="INDICES">OFFSET(#REF!,1,0):OFFSET(#REF!,-1,0)</definedName>
    <definedName name="lista">"$#REF!.$A$2:$G$512"</definedName>
    <definedName name="lista_4">"$#REF!.$A$1:$J$1385"</definedName>
    <definedName name="lista_4_1">"$#REF!.$A$1:$J$1386"</definedName>
    <definedName name="lista_comp">#N/A</definedName>
    <definedName name="LOCALIDADE" localSheetId="5">#REF!</definedName>
    <definedName name="LOCALIDADE" localSheetId="4">#REF!</definedName>
    <definedName name="LOCALIDADE">#REF!</definedName>
    <definedName name="maoobra">"$#REF!.$A$7:$E$31"</definedName>
    <definedName name="maoobra2">#REF!</definedName>
    <definedName name="materiais">"$#REF!.$A$8:$F$386"</definedName>
    <definedName name="matriz" localSheetId="5">'[2]BDI Maior'!$Q$17:$V$21</definedName>
    <definedName name="matriz">'BDI SERVIÇO'!$Q$17:$V$21</definedName>
    <definedName name="matriz2" localSheetId="5">'[2]BDI Maior'!$Q$23:$V$27</definedName>
    <definedName name="matriz2">'BDI SERVIÇO'!$Q$23:$V$27</definedName>
    <definedName name="NAOCONTEM" localSheetId="5">#REF!</definedName>
    <definedName name="NAOCONTEM" localSheetId="4">#REF!</definedName>
    <definedName name="NAOCONTEM">#REF!</definedName>
    <definedName name="NCOMPOSICOES" localSheetId="5">8</definedName>
    <definedName name="NCOMPOSICOES" localSheetId="4">8</definedName>
    <definedName name="NCOMPOSICOES">7</definedName>
    <definedName name="NCOTACOES" localSheetId="5">10</definedName>
    <definedName name="NCOTACOES" localSheetId="4">10</definedName>
    <definedName name="NCOTACOES">15</definedName>
    <definedName name="NEMPRESAS" localSheetId="5">9</definedName>
    <definedName name="NEMPRESAS" localSheetId="4">9</definedName>
    <definedName name="NEMPRESAS">13</definedName>
    <definedName name="NINDICES">0</definedName>
    <definedName name="NRELATORIOS" localSheetId="5">COUNTA([1]Relatórios!$A:$A)-2</definedName>
    <definedName name="NRELATORIOS" localSheetId="4">COUNTA([1]Relatórios!$A:$A)-2</definedName>
    <definedName name="NRELATORIOS">COUNTA(#REF!)-2</definedName>
    <definedName name="NumerEmpresa" localSheetId="5">9</definedName>
    <definedName name="NumerEmpresa" localSheetId="4">9</definedName>
    <definedName name="NumerEmpresa">14</definedName>
    <definedName name="NumerIndice">0</definedName>
    <definedName name="Objeto">"Referência"</definedName>
    <definedName name="RelatoriosFontes" localSheetId="5">OFFSET([1]Relatórios!$A$5,1,0,'BDI MATERIAIS'!NRELATORIOS)</definedName>
    <definedName name="RelatoriosFontes" localSheetId="4">OFFSET([1]Relatórios!$A$5,1,0,'BDI SERVIÇO'!NRELATORIOS)</definedName>
    <definedName name="RelatoriosFontes">OFFSET(#REF!,1,0,NRELATORIOS)</definedName>
    <definedName name="SAO">#REF!</definedName>
    <definedName name="SENHAGT" hidden="1">"PM2CAIXA"</definedName>
    <definedName name="servicos" localSheetId="5">#REF!</definedName>
    <definedName name="servicos">#REF!</definedName>
    <definedName name="sicro">"$#REF!.$A$1:$C$4049"</definedName>
    <definedName name="sicro_1">"$#REF!.$A$1:$C$2958"</definedName>
    <definedName name="sicro2">"$#REF!.$A$1:$D$2937"</definedName>
    <definedName name="sicro2_11">#N/A</definedName>
    <definedName name="sicro2_5">#N/A</definedName>
    <definedName name="sicro2_7">#N/A</definedName>
    <definedName name="sicro2_9">#N/A</definedName>
    <definedName name="tkm">#N/A</definedName>
    <definedName name="total">#REF!</definedName>
    <definedName name="transporte">#N/A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68" i="2" l="1"/>
  <c r="B283" i="4"/>
  <c r="B406" i="9"/>
  <c r="H401" i="9"/>
  <c r="I401" i="9" s="1"/>
  <c r="J401" i="9" s="1"/>
  <c r="H400" i="9"/>
  <c r="I400" i="9" s="1"/>
  <c r="J400" i="9" s="1"/>
  <c r="J399" i="9"/>
  <c r="J398" i="9"/>
  <c r="H398" i="9"/>
  <c r="I398" i="9" s="1"/>
  <c r="I397" i="9"/>
  <c r="J397" i="9" s="1"/>
  <c r="H397" i="9"/>
  <c r="H396" i="9"/>
  <c r="I396" i="9" s="1"/>
  <c r="J396" i="9" s="1"/>
  <c r="J395" i="9"/>
  <c r="H394" i="9"/>
  <c r="I394" i="9" s="1"/>
  <c r="J394" i="9" s="1"/>
  <c r="I393" i="9"/>
  <c r="J393" i="9" s="1"/>
  <c r="H393" i="9"/>
  <c r="H392" i="9"/>
  <c r="I392" i="9" s="1"/>
  <c r="J392" i="9" s="1"/>
  <c r="I391" i="9"/>
  <c r="J391" i="9" s="1"/>
  <c r="H391" i="9"/>
  <c r="H390" i="9"/>
  <c r="I390" i="9" s="1"/>
  <c r="J390" i="9" s="1"/>
  <c r="I389" i="9"/>
  <c r="J389" i="9" s="1"/>
  <c r="H389" i="9"/>
  <c r="H388" i="9"/>
  <c r="I388" i="9" s="1"/>
  <c r="J388" i="9" s="1"/>
  <c r="I387" i="9"/>
  <c r="J387" i="9" s="1"/>
  <c r="H387" i="9"/>
  <c r="J386" i="9"/>
  <c r="I385" i="9"/>
  <c r="J385" i="9" s="1"/>
  <c r="H385" i="9"/>
  <c r="H384" i="9"/>
  <c r="I384" i="9" s="1"/>
  <c r="J384" i="9" s="1"/>
  <c r="H383" i="9"/>
  <c r="I383" i="9" s="1"/>
  <c r="J383" i="9" s="1"/>
  <c r="J382" i="9"/>
  <c r="H382" i="9"/>
  <c r="I382" i="9" s="1"/>
  <c r="I381" i="9"/>
  <c r="J381" i="9" s="1"/>
  <c r="H381" i="9"/>
  <c r="H380" i="9"/>
  <c r="I380" i="9" s="1"/>
  <c r="J380" i="9" s="1"/>
  <c r="H379" i="9"/>
  <c r="I379" i="9" s="1"/>
  <c r="J379" i="9" s="1"/>
  <c r="J378" i="9"/>
  <c r="I377" i="9"/>
  <c r="J377" i="9" s="1"/>
  <c r="H377" i="9"/>
  <c r="J376" i="9"/>
  <c r="H376" i="9"/>
  <c r="I376" i="9" s="1"/>
  <c r="I375" i="9"/>
  <c r="J375" i="9" s="1"/>
  <c r="H375" i="9"/>
  <c r="H374" i="9"/>
  <c r="I374" i="9" s="1"/>
  <c r="J374" i="9" s="1"/>
  <c r="J373" i="9"/>
  <c r="H372" i="9"/>
  <c r="I372" i="9" s="1"/>
  <c r="J372" i="9" s="1"/>
  <c r="I371" i="9"/>
  <c r="J371" i="9" s="1"/>
  <c r="H371" i="9"/>
  <c r="H370" i="9"/>
  <c r="I370" i="9" s="1"/>
  <c r="J370" i="9" s="1"/>
  <c r="I369" i="9"/>
  <c r="J369" i="9" s="1"/>
  <c r="H369" i="9"/>
  <c r="H368" i="9"/>
  <c r="I368" i="9" s="1"/>
  <c r="J368" i="9" s="1"/>
  <c r="I367" i="9"/>
  <c r="J367" i="9" s="1"/>
  <c r="H367" i="9"/>
  <c r="H366" i="9"/>
  <c r="I366" i="9" s="1"/>
  <c r="J366" i="9" s="1"/>
  <c r="I365" i="9"/>
  <c r="J365" i="9" s="1"/>
  <c r="H365" i="9"/>
  <c r="J364" i="9"/>
  <c r="H364" i="9"/>
  <c r="I364" i="9" s="1"/>
  <c r="J363" i="9"/>
  <c r="H362" i="9"/>
  <c r="I362" i="9" s="1"/>
  <c r="J362" i="9" s="1"/>
  <c r="H361" i="9"/>
  <c r="I361" i="9" s="1"/>
  <c r="J361" i="9" s="1"/>
  <c r="J360" i="9"/>
  <c r="H360" i="9"/>
  <c r="I360" i="9" s="1"/>
  <c r="I359" i="9"/>
  <c r="J359" i="9" s="1"/>
  <c r="H359" i="9"/>
  <c r="H358" i="9"/>
  <c r="I358" i="9" s="1"/>
  <c r="J358" i="9" s="1"/>
  <c r="I357" i="9"/>
  <c r="J357" i="9" s="1"/>
  <c r="H357" i="9"/>
  <c r="J356" i="9"/>
  <c r="I355" i="9"/>
  <c r="J355" i="9" s="1"/>
  <c r="H355" i="9"/>
  <c r="H354" i="9"/>
  <c r="I354" i="9" s="1"/>
  <c r="J354" i="9" s="1"/>
  <c r="I353" i="9"/>
  <c r="J353" i="9" s="1"/>
  <c r="H353" i="9"/>
  <c r="H352" i="9"/>
  <c r="I352" i="9" s="1"/>
  <c r="J352" i="9" s="1"/>
  <c r="I351" i="9"/>
  <c r="J351" i="9" s="1"/>
  <c r="H351" i="9"/>
  <c r="J350" i="9"/>
  <c r="H350" i="9"/>
  <c r="I350" i="9" s="1"/>
  <c r="I349" i="9"/>
  <c r="J349" i="9" s="1"/>
  <c r="H349" i="9"/>
  <c r="J348" i="9"/>
  <c r="I347" i="9"/>
  <c r="J347" i="9" s="1"/>
  <c r="H347" i="9"/>
  <c r="H346" i="9"/>
  <c r="I346" i="9" s="1"/>
  <c r="J346" i="9" s="1"/>
  <c r="I345" i="9"/>
  <c r="J345" i="9" s="1"/>
  <c r="H345" i="9"/>
  <c r="H344" i="9"/>
  <c r="I344" i="9" s="1"/>
  <c r="J344" i="9" s="1"/>
  <c r="I343" i="9"/>
  <c r="J343" i="9" s="1"/>
  <c r="H343" i="9"/>
  <c r="J342" i="9"/>
  <c r="I341" i="9"/>
  <c r="J341" i="9" s="1"/>
  <c r="H341" i="9"/>
  <c r="H340" i="9"/>
  <c r="I340" i="9" s="1"/>
  <c r="J340" i="9" s="1"/>
  <c r="H339" i="9"/>
  <c r="I339" i="9" s="1"/>
  <c r="J339" i="9" s="1"/>
  <c r="J338" i="9"/>
  <c r="I337" i="9"/>
  <c r="J337" i="9" s="1"/>
  <c r="H337" i="9"/>
  <c r="J336" i="9"/>
  <c r="H336" i="9"/>
  <c r="I336" i="9" s="1"/>
  <c r="J335" i="9"/>
  <c r="H334" i="9"/>
  <c r="I334" i="9" s="1"/>
  <c r="J334" i="9" s="1"/>
  <c r="I333" i="9"/>
  <c r="J333" i="9" s="1"/>
  <c r="H333" i="9"/>
  <c r="J332" i="9"/>
  <c r="I331" i="9"/>
  <c r="J331" i="9" s="1"/>
  <c r="H331" i="9"/>
  <c r="H330" i="9"/>
  <c r="I330" i="9" s="1"/>
  <c r="J330" i="9" s="1"/>
  <c r="J329" i="9"/>
  <c r="H328" i="9"/>
  <c r="I328" i="9" s="1"/>
  <c r="J328" i="9" s="1"/>
  <c r="I327" i="9"/>
  <c r="J327" i="9" s="1"/>
  <c r="H327" i="9"/>
  <c r="J326" i="9"/>
  <c r="H326" i="9"/>
  <c r="I326" i="9" s="1"/>
  <c r="J325" i="9"/>
  <c r="H324" i="9"/>
  <c r="I324" i="9" s="1"/>
  <c r="J324" i="9" s="1"/>
  <c r="I323" i="9"/>
  <c r="J323" i="9" s="1"/>
  <c r="H323" i="9"/>
  <c r="H322" i="9"/>
  <c r="I322" i="9" s="1"/>
  <c r="J322" i="9" s="1"/>
  <c r="I321" i="9"/>
  <c r="J321" i="9" s="1"/>
  <c r="H321" i="9"/>
  <c r="J320" i="9"/>
  <c r="H319" i="9"/>
  <c r="I319" i="9" s="1"/>
  <c r="J319" i="9" s="1"/>
  <c r="J318" i="9"/>
  <c r="H318" i="9"/>
  <c r="I318" i="9" s="1"/>
  <c r="J317" i="9"/>
  <c r="H316" i="9"/>
  <c r="I316" i="9" s="1"/>
  <c r="J316" i="9" s="1"/>
  <c r="I315" i="9"/>
  <c r="J315" i="9" s="1"/>
  <c r="H315" i="9"/>
  <c r="H314" i="9"/>
  <c r="I314" i="9" s="1"/>
  <c r="J314" i="9" s="1"/>
  <c r="J313" i="9"/>
  <c r="J312" i="9"/>
  <c r="I311" i="9"/>
  <c r="J311" i="9" s="1"/>
  <c r="H311" i="9"/>
  <c r="J310" i="9"/>
  <c r="H310" i="9"/>
  <c r="I310" i="9" s="1"/>
  <c r="H309" i="9"/>
  <c r="I309" i="9" s="1"/>
  <c r="J309" i="9" s="1"/>
  <c r="H308" i="9"/>
  <c r="I308" i="9" s="1"/>
  <c r="J308" i="9" s="1"/>
  <c r="I307" i="9"/>
  <c r="J307" i="9" s="1"/>
  <c r="H307" i="9"/>
  <c r="J306" i="9"/>
  <c r="I305" i="9"/>
  <c r="J305" i="9" s="1"/>
  <c r="H305" i="9"/>
  <c r="H304" i="9"/>
  <c r="I304" i="9" s="1"/>
  <c r="J304" i="9" s="1"/>
  <c r="I303" i="9"/>
  <c r="J303" i="9" s="1"/>
  <c r="H303" i="9"/>
  <c r="H302" i="9"/>
  <c r="I302" i="9" s="1"/>
  <c r="J302" i="9" s="1"/>
  <c r="I301" i="9"/>
  <c r="J301" i="9" s="1"/>
  <c r="H301" i="9"/>
  <c r="H300" i="9"/>
  <c r="I300" i="9" s="1"/>
  <c r="J300" i="9" s="1"/>
  <c r="I299" i="9"/>
  <c r="J299" i="9" s="1"/>
  <c r="H299" i="9"/>
  <c r="H298" i="9"/>
  <c r="I298" i="9" s="1"/>
  <c r="J298" i="9" s="1"/>
  <c r="I297" i="9"/>
  <c r="J297" i="9" s="1"/>
  <c r="H297" i="9"/>
  <c r="H296" i="9"/>
  <c r="I296" i="9" s="1"/>
  <c r="J296" i="9" s="1"/>
  <c r="I295" i="9"/>
  <c r="J295" i="9" s="1"/>
  <c r="H295" i="9"/>
  <c r="H294" i="9"/>
  <c r="I294" i="9" s="1"/>
  <c r="J294" i="9" s="1"/>
  <c r="I293" i="9"/>
  <c r="J293" i="9" s="1"/>
  <c r="H293" i="9"/>
  <c r="H292" i="9"/>
  <c r="I292" i="9" s="1"/>
  <c r="J292" i="9" s="1"/>
  <c r="I291" i="9"/>
  <c r="J291" i="9" s="1"/>
  <c r="H291" i="9"/>
  <c r="J290" i="9"/>
  <c r="H290" i="9"/>
  <c r="I290" i="9" s="1"/>
  <c r="I289" i="9"/>
  <c r="J289" i="9" s="1"/>
  <c r="H289" i="9"/>
  <c r="H288" i="9"/>
  <c r="I288" i="9" s="1"/>
  <c r="J288" i="9" s="1"/>
  <c r="I287" i="9"/>
  <c r="J287" i="9" s="1"/>
  <c r="H287" i="9"/>
  <c r="J286" i="9"/>
  <c r="H286" i="9"/>
  <c r="I286" i="9" s="1"/>
  <c r="I285" i="9"/>
  <c r="J285" i="9" s="1"/>
  <c r="H285" i="9"/>
  <c r="H284" i="9"/>
  <c r="I284" i="9" s="1"/>
  <c r="J284" i="9" s="1"/>
  <c r="I283" i="9"/>
  <c r="J283" i="9" s="1"/>
  <c r="H283" i="9"/>
  <c r="J282" i="9"/>
  <c r="H282" i="9"/>
  <c r="I282" i="9" s="1"/>
  <c r="I281" i="9"/>
  <c r="J281" i="9" s="1"/>
  <c r="H281" i="9"/>
  <c r="H280" i="9"/>
  <c r="I280" i="9" s="1"/>
  <c r="J280" i="9" s="1"/>
  <c r="I279" i="9"/>
  <c r="J279" i="9" s="1"/>
  <c r="H279" i="9"/>
  <c r="J278" i="9"/>
  <c r="H278" i="9"/>
  <c r="I278" i="9" s="1"/>
  <c r="I277" i="9"/>
  <c r="J277" i="9" s="1"/>
  <c r="H277" i="9"/>
  <c r="H276" i="9"/>
  <c r="I276" i="9" s="1"/>
  <c r="J276" i="9" s="1"/>
  <c r="I275" i="9"/>
  <c r="J275" i="9" s="1"/>
  <c r="H275" i="9"/>
  <c r="J274" i="9"/>
  <c r="H274" i="9"/>
  <c r="I274" i="9" s="1"/>
  <c r="J273" i="9"/>
  <c r="H272" i="9"/>
  <c r="I272" i="9" s="1"/>
  <c r="J272" i="9" s="1"/>
  <c r="I271" i="9"/>
  <c r="J271" i="9" s="1"/>
  <c r="H271" i="9"/>
  <c r="H270" i="9"/>
  <c r="I270" i="9" s="1"/>
  <c r="J270" i="9" s="1"/>
  <c r="I269" i="9"/>
  <c r="J269" i="9" s="1"/>
  <c r="H269" i="9"/>
  <c r="H268" i="9"/>
  <c r="I268" i="9" s="1"/>
  <c r="J268" i="9" s="1"/>
  <c r="I267" i="9"/>
  <c r="J267" i="9" s="1"/>
  <c r="H267" i="9"/>
  <c r="J266" i="9"/>
  <c r="I265" i="9"/>
  <c r="J265" i="9" s="1"/>
  <c r="H265" i="9"/>
  <c r="H264" i="9"/>
  <c r="I264" i="9" s="1"/>
  <c r="J264" i="9" s="1"/>
  <c r="H263" i="9"/>
  <c r="I263" i="9" s="1"/>
  <c r="J263" i="9" s="1"/>
  <c r="J262" i="9"/>
  <c r="H262" i="9"/>
  <c r="I262" i="9" s="1"/>
  <c r="I261" i="9"/>
  <c r="J261" i="9" s="1"/>
  <c r="H261" i="9"/>
  <c r="J260" i="9"/>
  <c r="I259" i="9"/>
  <c r="J259" i="9" s="1"/>
  <c r="H259" i="9"/>
  <c r="H258" i="9"/>
  <c r="I258" i="9" s="1"/>
  <c r="J258" i="9" s="1"/>
  <c r="I257" i="9"/>
  <c r="J257" i="9" s="1"/>
  <c r="H257" i="9"/>
  <c r="J256" i="9"/>
  <c r="H256" i="9"/>
  <c r="I256" i="9" s="1"/>
  <c r="I255" i="9"/>
  <c r="J255" i="9" s="1"/>
  <c r="H255" i="9"/>
  <c r="H254" i="9"/>
  <c r="I254" i="9" s="1"/>
  <c r="J254" i="9" s="1"/>
  <c r="I253" i="9"/>
  <c r="J253" i="9" s="1"/>
  <c r="H253" i="9"/>
  <c r="J252" i="9"/>
  <c r="H252" i="9"/>
  <c r="I252" i="9" s="1"/>
  <c r="I251" i="9"/>
  <c r="J251" i="9" s="1"/>
  <c r="H251" i="9"/>
  <c r="H250" i="9"/>
  <c r="I250" i="9" s="1"/>
  <c r="J250" i="9" s="1"/>
  <c r="I249" i="9"/>
  <c r="J249" i="9" s="1"/>
  <c r="H249" i="9"/>
  <c r="J248" i="9"/>
  <c r="H248" i="9"/>
  <c r="I248" i="9" s="1"/>
  <c r="I247" i="9"/>
  <c r="J247" i="9" s="1"/>
  <c r="H247" i="9"/>
  <c r="H246" i="9"/>
  <c r="I246" i="9" s="1"/>
  <c r="J246" i="9" s="1"/>
  <c r="I245" i="9"/>
  <c r="J245" i="9" s="1"/>
  <c r="H245" i="9"/>
  <c r="J244" i="9"/>
  <c r="H244" i="9"/>
  <c r="I244" i="9" s="1"/>
  <c r="I243" i="9"/>
  <c r="J243" i="9" s="1"/>
  <c r="H243" i="9"/>
  <c r="H242" i="9"/>
  <c r="I242" i="9" s="1"/>
  <c r="J242" i="9" s="1"/>
  <c r="I241" i="9"/>
  <c r="J241" i="9" s="1"/>
  <c r="H241" i="9"/>
  <c r="H240" i="9"/>
  <c r="I240" i="9" s="1"/>
  <c r="J240" i="9" s="1"/>
  <c r="I239" i="9"/>
  <c r="J239" i="9" s="1"/>
  <c r="H239" i="9"/>
  <c r="H238" i="9"/>
  <c r="I238" i="9" s="1"/>
  <c r="J238" i="9" s="1"/>
  <c r="I237" i="9"/>
  <c r="J237" i="9" s="1"/>
  <c r="H237" i="9"/>
  <c r="H236" i="9"/>
  <c r="I236" i="9" s="1"/>
  <c r="J236" i="9" s="1"/>
  <c r="I235" i="9"/>
  <c r="J235" i="9" s="1"/>
  <c r="H235" i="9"/>
  <c r="H234" i="9"/>
  <c r="I234" i="9" s="1"/>
  <c r="J234" i="9" s="1"/>
  <c r="I233" i="9"/>
  <c r="J233" i="9" s="1"/>
  <c r="H233" i="9"/>
  <c r="H232" i="9"/>
  <c r="I232" i="9" s="1"/>
  <c r="J232" i="9" s="1"/>
  <c r="J231" i="9"/>
  <c r="J230" i="9"/>
  <c r="I230" i="9"/>
  <c r="H230" i="9"/>
  <c r="I229" i="9"/>
  <c r="J229" i="9" s="1"/>
  <c r="H229" i="9"/>
  <c r="J228" i="9"/>
  <c r="H228" i="9"/>
  <c r="I228" i="9" s="1"/>
  <c r="I227" i="9"/>
  <c r="J227" i="9" s="1"/>
  <c r="H227" i="9"/>
  <c r="J226" i="9"/>
  <c r="I226" i="9"/>
  <c r="H226" i="9"/>
  <c r="I225" i="9"/>
  <c r="J225" i="9" s="1"/>
  <c r="H225" i="9"/>
  <c r="H224" i="9"/>
  <c r="I224" i="9" s="1"/>
  <c r="J224" i="9" s="1"/>
  <c r="I223" i="9"/>
  <c r="J223" i="9" s="1"/>
  <c r="H223" i="9"/>
  <c r="J222" i="9"/>
  <c r="I222" i="9"/>
  <c r="H222" i="9"/>
  <c r="J221" i="9"/>
  <c r="J220" i="9"/>
  <c r="H220" i="9"/>
  <c r="I220" i="9" s="1"/>
  <c r="I219" i="9"/>
  <c r="J219" i="9" s="1"/>
  <c r="H219" i="9"/>
  <c r="H218" i="9"/>
  <c r="I218" i="9" s="1"/>
  <c r="J218" i="9" s="1"/>
  <c r="H217" i="9"/>
  <c r="I217" i="9" s="1"/>
  <c r="J217" i="9" s="1"/>
  <c r="J216" i="9"/>
  <c r="H216" i="9"/>
  <c r="I216" i="9" s="1"/>
  <c r="I215" i="9"/>
  <c r="J215" i="9" s="1"/>
  <c r="H215" i="9"/>
  <c r="H214" i="9"/>
  <c r="I214" i="9" s="1"/>
  <c r="J214" i="9" s="1"/>
  <c r="H213" i="9"/>
  <c r="I213" i="9" s="1"/>
  <c r="J213" i="9" s="1"/>
  <c r="J212" i="9"/>
  <c r="H212" i="9"/>
  <c r="I212" i="9" s="1"/>
  <c r="J211" i="9"/>
  <c r="J210" i="9"/>
  <c r="I209" i="9"/>
  <c r="J209" i="9" s="1"/>
  <c r="H209" i="9"/>
  <c r="J208" i="9"/>
  <c r="I208" i="9"/>
  <c r="H208" i="9"/>
  <c r="I207" i="9"/>
  <c r="J207" i="9" s="1"/>
  <c r="H207" i="9"/>
  <c r="H206" i="9"/>
  <c r="I206" i="9" s="1"/>
  <c r="J206" i="9" s="1"/>
  <c r="I205" i="9"/>
  <c r="J205" i="9" s="1"/>
  <c r="H205" i="9"/>
  <c r="J204" i="9"/>
  <c r="I204" i="9"/>
  <c r="H204" i="9"/>
  <c r="I203" i="9"/>
  <c r="J203" i="9" s="1"/>
  <c r="H203" i="9"/>
  <c r="J202" i="9"/>
  <c r="H202" i="9"/>
  <c r="I202" i="9" s="1"/>
  <c r="I201" i="9"/>
  <c r="J201" i="9" s="1"/>
  <c r="H201" i="9"/>
  <c r="J200" i="9"/>
  <c r="I200" i="9"/>
  <c r="H200" i="9"/>
  <c r="I199" i="9"/>
  <c r="J199" i="9" s="1"/>
  <c r="H199" i="9"/>
  <c r="J198" i="9"/>
  <c r="H198" i="9"/>
  <c r="I198" i="9" s="1"/>
  <c r="I197" i="9"/>
  <c r="J197" i="9" s="1"/>
  <c r="H197" i="9"/>
  <c r="J196" i="9"/>
  <c r="I196" i="9"/>
  <c r="H196" i="9"/>
  <c r="I195" i="9"/>
  <c r="J195" i="9" s="1"/>
  <c r="H195" i="9"/>
  <c r="H194" i="9"/>
  <c r="I194" i="9" s="1"/>
  <c r="J194" i="9" s="1"/>
  <c r="I193" i="9"/>
  <c r="J193" i="9" s="1"/>
  <c r="H193" i="9"/>
  <c r="J192" i="9"/>
  <c r="I192" i="9"/>
  <c r="H192" i="9"/>
  <c r="I191" i="9"/>
  <c r="J191" i="9" s="1"/>
  <c r="H191" i="9"/>
  <c r="H190" i="9"/>
  <c r="I190" i="9" s="1"/>
  <c r="J190" i="9" s="1"/>
  <c r="I189" i="9"/>
  <c r="J189" i="9" s="1"/>
  <c r="H189" i="9"/>
  <c r="J188" i="9"/>
  <c r="I188" i="9"/>
  <c r="H188" i="9"/>
  <c r="I187" i="9"/>
  <c r="J187" i="9" s="1"/>
  <c r="H187" i="9"/>
  <c r="J186" i="9"/>
  <c r="H186" i="9"/>
  <c r="I186" i="9" s="1"/>
  <c r="I185" i="9"/>
  <c r="J185" i="9" s="1"/>
  <c r="H185" i="9"/>
  <c r="J184" i="9"/>
  <c r="I184" i="9"/>
  <c r="H184" i="9"/>
  <c r="I183" i="9"/>
  <c r="J183" i="9" s="1"/>
  <c r="H183" i="9"/>
  <c r="J182" i="9"/>
  <c r="H182" i="9"/>
  <c r="I182" i="9" s="1"/>
  <c r="J181" i="9"/>
  <c r="J180" i="9"/>
  <c r="H180" i="9"/>
  <c r="I180" i="9" s="1"/>
  <c r="H179" i="9"/>
  <c r="I179" i="9" s="1"/>
  <c r="J179" i="9" s="1"/>
  <c r="H178" i="9"/>
  <c r="I178" i="9" s="1"/>
  <c r="J178" i="9" s="1"/>
  <c r="I177" i="9"/>
  <c r="J177" i="9" s="1"/>
  <c r="H177" i="9"/>
  <c r="J176" i="9"/>
  <c r="I175" i="9"/>
  <c r="J175" i="9" s="1"/>
  <c r="H175" i="9"/>
  <c r="H174" i="9"/>
  <c r="I174" i="9" s="1"/>
  <c r="J174" i="9" s="1"/>
  <c r="I173" i="9"/>
  <c r="J173" i="9" s="1"/>
  <c r="H173" i="9"/>
  <c r="H172" i="9"/>
  <c r="I172" i="9" s="1"/>
  <c r="J172" i="9" s="1"/>
  <c r="I171" i="9"/>
  <c r="J171" i="9" s="1"/>
  <c r="H171" i="9"/>
  <c r="H170" i="9"/>
  <c r="I170" i="9" s="1"/>
  <c r="J170" i="9" s="1"/>
  <c r="I169" i="9"/>
  <c r="J169" i="9" s="1"/>
  <c r="H169" i="9"/>
  <c r="H168" i="9"/>
  <c r="I168" i="9" s="1"/>
  <c r="J168" i="9" s="1"/>
  <c r="I167" i="9"/>
  <c r="J167" i="9" s="1"/>
  <c r="H167" i="9"/>
  <c r="J166" i="9"/>
  <c r="J165" i="9"/>
  <c r="J164" i="9"/>
  <c r="H164" i="9"/>
  <c r="I164" i="9" s="1"/>
  <c r="I163" i="9"/>
  <c r="J163" i="9" s="1"/>
  <c r="H163" i="9"/>
  <c r="H162" i="9"/>
  <c r="I162" i="9" s="1"/>
  <c r="J162" i="9" s="1"/>
  <c r="J161" i="9"/>
  <c r="H160" i="9"/>
  <c r="I160" i="9" s="1"/>
  <c r="J160" i="9" s="1"/>
  <c r="I159" i="9"/>
  <c r="J159" i="9" s="1"/>
  <c r="H159" i="9"/>
  <c r="J158" i="9"/>
  <c r="H158" i="9"/>
  <c r="I158" i="9" s="1"/>
  <c r="I157" i="9"/>
  <c r="J157" i="9" s="1"/>
  <c r="H157" i="9"/>
  <c r="J156" i="9"/>
  <c r="I155" i="9"/>
  <c r="J155" i="9" s="1"/>
  <c r="H155" i="9"/>
  <c r="J154" i="9"/>
  <c r="H154" i="9"/>
  <c r="I154" i="9" s="1"/>
  <c r="I153" i="9"/>
  <c r="J153" i="9" s="1"/>
  <c r="H153" i="9"/>
  <c r="J152" i="9"/>
  <c r="I152" i="9"/>
  <c r="H152" i="9"/>
  <c r="J151" i="9"/>
  <c r="H150" i="9"/>
  <c r="I150" i="9" s="1"/>
  <c r="J150" i="9" s="1"/>
  <c r="I149" i="9"/>
  <c r="J149" i="9" s="1"/>
  <c r="H149" i="9"/>
  <c r="J148" i="9"/>
  <c r="H148" i="9"/>
  <c r="I148" i="9" s="1"/>
  <c r="H147" i="9"/>
  <c r="I147" i="9" s="1"/>
  <c r="J147" i="9" s="1"/>
  <c r="J146" i="9"/>
  <c r="I145" i="9"/>
  <c r="J145" i="9" s="1"/>
  <c r="H145" i="9"/>
  <c r="H144" i="9"/>
  <c r="I144" i="9" s="1"/>
  <c r="J144" i="9" s="1"/>
  <c r="I143" i="9"/>
  <c r="J143" i="9" s="1"/>
  <c r="H143" i="9"/>
  <c r="H142" i="9"/>
  <c r="I142" i="9" s="1"/>
  <c r="J142" i="9" s="1"/>
  <c r="J141" i="9"/>
  <c r="J140" i="9"/>
  <c r="I139" i="9"/>
  <c r="J139" i="9" s="1"/>
  <c r="H139" i="9"/>
  <c r="J138" i="9"/>
  <c r="I137" i="9"/>
  <c r="J137" i="9" s="1"/>
  <c r="H137" i="9"/>
  <c r="H136" i="9"/>
  <c r="I136" i="9" s="1"/>
  <c r="J136" i="9" s="1"/>
  <c r="I135" i="9"/>
  <c r="J135" i="9" s="1"/>
  <c r="H135" i="9"/>
  <c r="J134" i="9"/>
  <c r="H134" i="9"/>
  <c r="I134" i="9" s="1"/>
  <c r="I133" i="9"/>
  <c r="J133" i="9" s="1"/>
  <c r="H133" i="9"/>
  <c r="H132" i="9"/>
  <c r="I132" i="9" s="1"/>
  <c r="J132" i="9" s="1"/>
  <c r="I131" i="9"/>
  <c r="J131" i="9" s="1"/>
  <c r="H131" i="9"/>
  <c r="H130" i="9"/>
  <c r="I130" i="9" s="1"/>
  <c r="J130" i="9" s="1"/>
  <c r="I129" i="9"/>
  <c r="J129" i="9" s="1"/>
  <c r="H129" i="9"/>
  <c r="J128" i="9"/>
  <c r="I127" i="9"/>
  <c r="J127" i="9" s="1"/>
  <c r="H127" i="9"/>
  <c r="J126" i="9"/>
  <c r="I125" i="9"/>
  <c r="J125" i="9" s="1"/>
  <c r="H125" i="9"/>
  <c r="J124" i="9"/>
  <c r="H124" i="9"/>
  <c r="I124" i="9" s="1"/>
  <c r="H123" i="9"/>
  <c r="I123" i="9" s="1"/>
  <c r="J123" i="9" s="1"/>
  <c r="H122" i="9"/>
  <c r="I122" i="9" s="1"/>
  <c r="J122" i="9" s="1"/>
  <c r="J121" i="9"/>
  <c r="J120" i="9"/>
  <c r="I119" i="9"/>
  <c r="J119" i="9" s="1"/>
  <c r="H119" i="9"/>
  <c r="J118" i="9"/>
  <c r="I118" i="9"/>
  <c r="H118" i="9"/>
  <c r="I117" i="9"/>
  <c r="J117" i="9" s="1"/>
  <c r="H117" i="9"/>
  <c r="H116" i="9"/>
  <c r="I116" i="9" s="1"/>
  <c r="J116" i="9" s="1"/>
  <c r="J115" i="9"/>
  <c r="J114" i="9"/>
  <c r="H114" i="9"/>
  <c r="I114" i="9" s="1"/>
  <c r="H113" i="9"/>
  <c r="I113" i="9" s="1"/>
  <c r="J113" i="9" s="1"/>
  <c r="J112" i="9"/>
  <c r="H112" i="9"/>
  <c r="I112" i="9" s="1"/>
  <c r="I111" i="9"/>
  <c r="J111" i="9" s="1"/>
  <c r="H111" i="9"/>
  <c r="J110" i="9"/>
  <c r="I109" i="9"/>
  <c r="J109" i="9" s="1"/>
  <c r="H109" i="9"/>
  <c r="J108" i="9"/>
  <c r="I107" i="9"/>
  <c r="J107" i="9" s="1"/>
  <c r="H107" i="9"/>
  <c r="H106" i="9"/>
  <c r="I106" i="9" s="1"/>
  <c r="J106" i="9" s="1"/>
  <c r="I105" i="9"/>
  <c r="J105" i="9" s="1"/>
  <c r="H105" i="9"/>
  <c r="J104" i="9"/>
  <c r="I104" i="9"/>
  <c r="H104" i="9"/>
  <c r="J103" i="9"/>
  <c r="H102" i="9"/>
  <c r="I102" i="9" s="1"/>
  <c r="J102" i="9" s="1"/>
  <c r="I101" i="9"/>
  <c r="J101" i="9" s="1"/>
  <c r="H101" i="9"/>
  <c r="H100" i="9"/>
  <c r="I100" i="9" s="1"/>
  <c r="J100" i="9" s="1"/>
  <c r="H99" i="9"/>
  <c r="I99" i="9" s="1"/>
  <c r="J99" i="9" s="1"/>
  <c r="H98" i="9"/>
  <c r="I98" i="9" s="1"/>
  <c r="J98" i="9" s="1"/>
  <c r="J97" i="9"/>
  <c r="J96" i="9"/>
  <c r="H96" i="9"/>
  <c r="I96" i="9" s="1"/>
  <c r="I95" i="9"/>
  <c r="J95" i="9" s="1"/>
  <c r="H95" i="9"/>
  <c r="H94" i="9"/>
  <c r="I94" i="9" s="1"/>
  <c r="J94" i="9" s="1"/>
  <c r="I93" i="9"/>
  <c r="J93" i="9" s="1"/>
  <c r="H93" i="9"/>
  <c r="J92" i="9"/>
  <c r="H92" i="9"/>
  <c r="I92" i="9" s="1"/>
  <c r="J91" i="9"/>
  <c r="J90" i="9"/>
  <c r="H89" i="9"/>
  <c r="I89" i="9" s="1"/>
  <c r="J89" i="9" s="1"/>
  <c r="J88" i="9"/>
  <c r="H88" i="9"/>
  <c r="I88" i="9" s="1"/>
  <c r="I87" i="9"/>
  <c r="J87" i="9" s="1"/>
  <c r="H87" i="9"/>
  <c r="H86" i="9"/>
  <c r="I86" i="9" s="1"/>
  <c r="J86" i="9" s="1"/>
  <c r="H85" i="9"/>
  <c r="I85" i="9" s="1"/>
  <c r="J85" i="9" s="1"/>
  <c r="J84" i="9"/>
  <c r="H84" i="9"/>
  <c r="I84" i="9" s="1"/>
  <c r="J83" i="9"/>
  <c r="J82" i="9"/>
  <c r="H82" i="9"/>
  <c r="I82" i="9" s="1"/>
  <c r="I81" i="9"/>
  <c r="J81" i="9" s="1"/>
  <c r="H81" i="9"/>
  <c r="H80" i="9"/>
  <c r="I80" i="9" s="1"/>
  <c r="J80" i="9" s="1"/>
  <c r="I79" i="9"/>
  <c r="J79" i="9" s="1"/>
  <c r="H79" i="9"/>
  <c r="J78" i="9"/>
  <c r="I77" i="9"/>
  <c r="J77" i="9" s="1"/>
  <c r="H77" i="9"/>
  <c r="J76" i="9"/>
  <c r="I76" i="9"/>
  <c r="H76" i="9"/>
  <c r="I75" i="9"/>
  <c r="J75" i="9" s="1"/>
  <c r="H75" i="9"/>
  <c r="J74" i="9"/>
  <c r="H74" i="9"/>
  <c r="I74" i="9" s="1"/>
  <c r="I73" i="9"/>
  <c r="J73" i="9" s="1"/>
  <c r="H73" i="9"/>
  <c r="J72" i="9"/>
  <c r="H71" i="9"/>
  <c r="I71" i="9" s="1"/>
  <c r="J71" i="9" s="1"/>
  <c r="J70" i="9"/>
  <c r="H70" i="9"/>
  <c r="I70" i="9" s="1"/>
  <c r="I69" i="9"/>
  <c r="J69" i="9" s="1"/>
  <c r="H69" i="9"/>
  <c r="H68" i="9"/>
  <c r="I68" i="9" s="1"/>
  <c r="J68" i="9" s="1"/>
  <c r="J67" i="9"/>
  <c r="H66" i="9"/>
  <c r="I66" i="9" s="1"/>
  <c r="J66" i="9" s="1"/>
  <c r="I65" i="9"/>
  <c r="J65" i="9" s="1"/>
  <c r="H65" i="9"/>
  <c r="J64" i="9"/>
  <c r="H64" i="9"/>
  <c r="I64" i="9" s="1"/>
  <c r="I63" i="9"/>
  <c r="J63" i="9" s="1"/>
  <c r="H63" i="9"/>
  <c r="H62" i="9"/>
  <c r="I62" i="9" s="1"/>
  <c r="J62" i="9" s="1"/>
  <c r="I61" i="9"/>
  <c r="J61" i="9" s="1"/>
  <c r="H61" i="9"/>
  <c r="J60" i="9"/>
  <c r="I59" i="9"/>
  <c r="J59" i="9" s="1"/>
  <c r="H59" i="9"/>
  <c r="J58" i="9"/>
  <c r="I58" i="9"/>
  <c r="H58" i="9"/>
  <c r="I57" i="9"/>
  <c r="J57" i="9" s="1"/>
  <c r="H57" i="9"/>
  <c r="J56" i="9"/>
  <c r="H56" i="9"/>
  <c r="I56" i="9" s="1"/>
  <c r="I55" i="9"/>
  <c r="J55" i="9" s="1"/>
  <c r="H55" i="9"/>
  <c r="J54" i="9"/>
  <c r="H53" i="9"/>
  <c r="I53" i="9" s="1"/>
  <c r="J53" i="9" s="1"/>
  <c r="H52" i="9"/>
  <c r="I52" i="9" s="1"/>
  <c r="J52" i="9" s="1"/>
  <c r="I51" i="9"/>
  <c r="J51" i="9" s="1"/>
  <c r="H51" i="9"/>
  <c r="H50" i="9"/>
  <c r="I50" i="9" s="1"/>
  <c r="J50" i="9" s="1"/>
  <c r="H49" i="9"/>
  <c r="I49" i="9" s="1"/>
  <c r="J49" i="9" s="1"/>
  <c r="J48" i="9"/>
  <c r="I47" i="9"/>
  <c r="J47" i="9" s="1"/>
  <c r="H47" i="9"/>
  <c r="J46" i="9"/>
  <c r="H46" i="9"/>
  <c r="I46" i="9" s="1"/>
  <c r="I45" i="9"/>
  <c r="J45" i="9" s="1"/>
  <c r="H45" i="9"/>
  <c r="H44" i="9"/>
  <c r="I44" i="9" s="1"/>
  <c r="J44" i="9" s="1"/>
  <c r="I43" i="9"/>
  <c r="J43" i="9" s="1"/>
  <c r="H43" i="9"/>
  <c r="J42" i="9"/>
  <c r="H42" i="9"/>
  <c r="I42" i="9" s="1"/>
  <c r="J41" i="9"/>
  <c r="J40" i="9"/>
  <c r="H39" i="9"/>
  <c r="I39" i="9" s="1"/>
  <c r="J39" i="9" s="1"/>
  <c r="J38" i="9"/>
  <c r="H38" i="9"/>
  <c r="I38" i="9" s="1"/>
  <c r="I37" i="9"/>
  <c r="J37" i="9" s="1"/>
  <c r="H37" i="9"/>
  <c r="H36" i="9"/>
  <c r="I36" i="9" s="1"/>
  <c r="J36" i="9" s="1"/>
  <c r="J35" i="9"/>
  <c r="H34" i="9"/>
  <c r="I34" i="9" s="1"/>
  <c r="J34" i="9" s="1"/>
  <c r="I33" i="9"/>
  <c r="J33" i="9" s="1"/>
  <c r="H33" i="9"/>
  <c r="J32" i="9"/>
  <c r="H32" i="9"/>
  <c r="I32" i="9" s="1"/>
  <c r="I31" i="9"/>
  <c r="J31" i="9" s="1"/>
  <c r="H31" i="9"/>
  <c r="H30" i="9"/>
  <c r="I30" i="9" s="1"/>
  <c r="J30" i="9" s="1"/>
  <c r="I29" i="9"/>
  <c r="J29" i="9" s="1"/>
  <c r="H29" i="9"/>
  <c r="J28" i="9"/>
  <c r="H28" i="9"/>
  <c r="I28" i="9" s="1"/>
  <c r="I27" i="9"/>
  <c r="J27" i="9" s="1"/>
  <c r="H27" i="9"/>
  <c r="H26" i="9"/>
  <c r="I26" i="9" s="1"/>
  <c r="J26" i="9" s="1"/>
  <c r="I25" i="9"/>
  <c r="J25" i="9" s="1"/>
  <c r="H25" i="9"/>
  <c r="J24" i="9"/>
  <c r="H24" i="9"/>
  <c r="I24" i="9" s="1"/>
  <c r="I23" i="9"/>
  <c r="J23" i="9" s="1"/>
  <c r="H23" i="9"/>
  <c r="H22" i="9"/>
  <c r="I22" i="9" s="1"/>
  <c r="J22" i="9" s="1"/>
  <c r="I21" i="9"/>
  <c r="J21" i="9" s="1"/>
  <c r="H21" i="9"/>
  <c r="J20" i="9"/>
  <c r="H20" i="9"/>
  <c r="I20" i="9" s="1"/>
  <c r="I19" i="9"/>
  <c r="J19" i="9" s="1"/>
  <c r="H19" i="9"/>
  <c r="H18" i="9"/>
  <c r="I18" i="9" s="1"/>
  <c r="J18" i="9" s="1"/>
  <c r="I17" i="9"/>
  <c r="J17" i="9" s="1"/>
  <c r="H17" i="9"/>
  <c r="J16" i="9"/>
  <c r="I15" i="9"/>
  <c r="J15" i="9" s="1"/>
  <c r="H15" i="9"/>
  <c r="J14" i="9"/>
  <c r="H13" i="9"/>
  <c r="I13" i="9" s="1"/>
  <c r="J13" i="9" s="1"/>
  <c r="J12" i="9"/>
  <c r="H12" i="9"/>
  <c r="I12" i="9" s="1"/>
  <c r="I11" i="9"/>
  <c r="J11" i="9" s="1"/>
  <c r="H11" i="9"/>
  <c r="H10" i="9"/>
  <c r="I10" i="9" s="1"/>
  <c r="J10" i="9" s="1"/>
  <c r="H9" i="9"/>
  <c r="I9" i="9" s="1"/>
  <c r="J9" i="9" s="1"/>
  <c r="H8" i="9"/>
  <c r="I8" i="9" s="1"/>
  <c r="J8" i="9" s="1"/>
  <c r="J7" i="9"/>
  <c r="J6" i="9"/>
  <c r="A43" i="8"/>
  <c r="A43" i="7"/>
  <c r="P10" i="8"/>
  <c r="C13" i="8" s="1"/>
  <c r="H15" i="8"/>
  <c r="G15" i="8" s="1"/>
  <c r="I15" i="8"/>
  <c r="H16" i="8"/>
  <c r="I16" i="8"/>
  <c r="H17" i="8"/>
  <c r="I17" i="8"/>
  <c r="H18" i="8"/>
  <c r="I18" i="8"/>
  <c r="H19" i="8"/>
  <c r="G19" i="8" s="1"/>
  <c r="I19" i="8"/>
  <c r="F20" i="8"/>
  <c r="F27" i="8" s="1"/>
  <c r="H20" i="8"/>
  <c r="I20" i="8"/>
  <c r="G21" i="8"/>
  <c r="G22" i="8"/>
  <c r="F23" i="8"/>
  <c r="H23" i="8"/>
  <c r="G23" i="8" s="1"/>
  <c r="I23" i="8"/>
  <c r="F24" i="8"/>
  <c r="H24" i="8"/>
  <c r="G24" i="8" s="1"/>
  <c r="I24" i="8"/>
  <c r="N24" i="8"/>
  <c r="A8" i="8" s="1"/>
  <c r="H25" i="8"/>
  <c r="N30" i="8"/>
  <c r="N32" i="8" s="1"/>
  <c r="N31" i="8"/>
  <c r="N33" i="8" s="1"/>
  <c r="N35" i="8" s="1"/>
  <c r="N34" i="8"/>
  <c r="B36" i="8"/>
  <c r="Q37" i="8"/>
  <c r="R37" i="8"/>
  <c r="B39" i="8"/>
  <c r="A8" i="7"/>
  <c r="P10" i="7"/>
  <c r="C13" i="7" s="1"/>
  <c r="H15" i="7"/>
  <c r="I15" i="7"/>
  <c r="H16" i="7"/>
  <c r="I16" i="7"/>
  <c r="H17" i="7"/>
  <c r="I17" i="7"/>
  <c r="H18" i="7"/>
  <c r="G18" i="7" s="1"/>
  <c r="I18" i="7"/>
  <c r="H19" i="7"/>
  <c r="I19" i="7"/>
  <c r="H20" i="7"/>
  <c r="G21" i="7"/>
  <c r="G22" i="7"/>
  <c r="F23" i="7"/>
  <c r="H23" i="7"/>
  <c r="G23" i="7" s="1"/>
  <c r="I23" i="7"/>
  <c r="F24" i="7"/>
  <c r="F20" i="7" s="1"/>
  <c r="H24" i="7"/>
  <c r="I24" i="7"/>
  <c r="N24" i="7"/>
  <c r="J21" i="7" s="1"/>
  <c r="H25" i="7"/>
  <c r="N30" i="7"/>
  <c r="N31" i="7"/>
  <c r="N32" i="7"/>
  <c r="N33" i="7"/>
  <c r="N35" i="7" s="1"/>
  <c r="N34" i="7"/>
  <c r="B36" i="7"/>
  <c r="Q37" i="7"/>
  <c r="R37" i="7"/>
  <c r="B39" i="7"/>
  <c r="G24" i="7" l="1"/>
  <c r="G18" i="8"/>
  <c r="G19" i="7"/>
  <c r="G17" i="8"/>
  <c r="G16" i="8"/>
  <c r="R42" i="8"/>
  <c r="R43" i="8"/>
  <c r="Q43" i="8"/>
  <c r="G20" i="8"/>
  <c r="N18" i="8"/>
  <c r="J21" i="8"/>
  <c r="G15" i="7"/>
  <c r="G17" i="7"/>
  <c r="G16" i="7"/>
  <c r="N18" i="7"/>
  <c r="F27" i="7"/>
  <c r="G20" i="7"/>
  <c r="I20" i="7"/>
  <c r="N20" i="8" l="1"/>
  <c r="N22" i="8" s="1"/>
  <c r="N19" i="8" s="1"/>
  <c r="Q42" i="8"/>
  <c r="Q44" i="8" s="1"/>
  <c r="N27" i="8" s="1"/>
  <c r="R44" i="8"/>
  <c r="N28" i="8" s="1"/>
  <c r="G27" i="8" s="1"/>
  <c r="R43" i="7"/>
  <c r="Q43" i="7"/>
  <c r="R42" i="7"/>
  <c r="R44" i="7" s="1"/>
  <c r="N28" i="7" s="1"/>
  <c r="G27" i="7" s="1"/>
  <c r="Q42" i="7"/>
  <c r="Q44" i="7" s="1"/>
  <c r="N27" i="7" s="1"/>
  <c r="N20" i="7"/>
  <c r="N22" i="7" s="1"/>
  <c r="N19" i="7" s="1"/>
</calcChain>
</file>

<file path=xl/sharedStrings.xml><?xml version="1.0" encoding="utf-8"?>
<sst xmlns="http://schemas.openxmlformats.org/spreadsheetml/2006/main" count="8880" uniqueCount="2669">
  <si>
    <t>Orçamento Sintético</t>
  </si>
  <si>
    <t>Item</t>
  </si>
  <si>
    <t>Código</t>
  </si>
  <si>
    <t>Banco</t>
  </si>
  <si>
    <t>Descrição</t>
  </si>
  <si>
    <t>Und</t>
  </si>
  <si>
    <t>Quant.</t>
  </si>
  <si>
    <t>Valor Unit</t>
  </si>
  <si>
    <t>Valor Unit com BDI</t>
  </si>
  <si>
    <t>Total</t>
  </si>
  <si>
    <t>Peso (%)</t>
  </si>
  <si>
    <t xml:space="preserve"> 1 </t>
  </si>
  <si>
    <t xml:space="preserve"> 1.1 </t>
  </si>
  <si>
    <t>SINAPI</t>
  </si>
  <si>
    <t>m³</t>
  </si>
  <si>
    <t xml:space="preserve"> 2 </t>
  </si>
  <si>
    <t xml:space="preserve"> 2.1 </t>
  </si>
  <si>
    <t>m²</t>
  </si>
  <si>
    <t xml:space="preserve"> 2.2 </t>
  </si>
  <si>
    <t xml:space="preserve"> 2.3 </t>
  </si>
  <si>
    <t>M</t>
  </si>
  <si>
    <t xml:space="preserve"> 3 </t>
  </si>
  <si>
    <t xml:space="preserve"> 3.1 </t>
  </si>
  <si>
    <t xml:space="preserve"> 3.2 </t>
  </si>
  <si>
    <t>KG</t>
  </si>
  <si>
    <t xml:space="preserve"> 4 </t>
  </si>
  <si>
    <t xml:space="preserve"> 4.1 </t>
  </si>
  <si>
    <t>UN</t>
  </si>
  <si>
    <t>un</t>
  </si>
  <si>
    <t>Total sem BDI</t>
  </si>
  <si>
    <t>Total do BDI</t>
  </si>
  <si>
    <t>Total Geral</t>
  </si>
  <si>
    <t>Próprio</t>
  </si>
  <si>
    <t>B.D.I.:</t>
  </si>
  <si>
    <r>
      <t xml:space="preserve">Encargos Sociais: </t>
    </r>
    <r>
      <rPr>
        <sz val="10"/>
        <rFont val="Arial"/>
        <family val="2"/>
      </rPr>
      <t>Não Desonerado: embutido nos preços unitário dos insumos de mão de obra, de acordo com as bases.</t>
    </r>
  </si>
  <si>
    <t>Bancos:</t>
  </si>
  <si>
    <t>Valor com BDI =&gt;</t>
  </si>
  <si>
    <t>Valor do BDI =&gt;</t>
  </si>
  <si>
    <t>MO com LS =&gt;</t>
  </si>
  <si>
    <t>LS =&gt;</t>
  </si>
  <si>
    <t>MO sem LS =&gt;</t>
  </si>
  <si>
    <t>Material</t>
  </si>
  <si>
    <t>Insumo</t>
  </si>
  <si>
    <t>MOVT - MOVIMENTO DE TERRA</t>
  </si>
  <si>
    <t>Composição Auxiliar</t>
  </si>
  <si>
    <t>H</t>
  </si>
  <si>
    <t>SEDI - SERVIÇOS DIVERSOS</t>
  </si>
  <si>
    <t>SERVENTE COM ENCARGOS COMPLEMENTARES</t>
  </si>
  <si>
    <t xml:space="preserve"> 88316 </t>
  </si>
  <si>
    <t>Composição</t>
  </si>
  <si>
    <t>Tipo</t>
  </si>
  <si>
    <t>MADEIRA ROLICA TRATADA, D = 12 A 15 CM, H = 3,00 M, EM EUCALIPTO OU EQUIVALENTE DA REGIAO</t>
  </si>
  <si>
    <t xml:space="preserve"> 00004115 </t>
  </si>
  <si>
    <t>FUES - FUNDAÇÕES E ESTRUTURAS</t>
  </si>
  <si>
    <t>AJUDANTE DE CARPINTEIRO COM ENCARGOS COMPLEMENTARES</t>
  </si>
  <si>
    <t xml:space="preserve"> 88239 </t>
  </si>
  <si>
    <t>CARPINTEIRO DE FORMAS COM ENCARGOS COMPLEMENTARES</t>
  </si>
  <si>
    <t xml:space="preserve"> 88262 </t>
  </si>
  <si>
    <t>CHI</t>
  </si>
  <si>
    <t>CHOR - CUSTOS HORÁRIOS DE MÁQUINAS E EQUIPAMENTOS</t>
  </si>
  <si>
    <t>CHP</t>
  </si>
  <si>
    <t>CANT - CANTEIRO DE OBRAS</t>
  </si>
  <si>
    <t>Composições Próprias</t>
  </si>
  <si>
    <t>Custo Acumulado</t>
  </si>
  <si>
    <t>100,0%</t>
  </si>
  <si>
    <t>Porcentagem Acumulado</t>
  </si>
  <si>
    <t>Custo</t>
  </si>
  <si>
    <t>Porcentagem</t>
  </si>
  <si>
    <t/>
  </si>
  <si>
    <t>90 DIAS</t>
  </si>
  <si>
    <t>60 DIAS</t>
  </si>
  <si>
    <t>30 DIAS</t>
  </si>
  <si>
    <t>Total Por Etapa</t>
  </si>
  <si>
    <t>Cronograma Físico e Financeiro</t>
  </si>
  <si>
    <t xml:space="preserve">PMS - PREFEITURA MUNICIPAL DE SIDERÓPOLIS </t>
  </si>
  <si>
    <t>100,00</t>
  </si>
  <si>
    <t>1,0</t>
  </si>
  <si>
    <t>4,0</t>
  </si>
  <si>
    <t>DROP - DRENAGEM/OBRAS DE CONTENÇÃO / POÇOS DE VISITA E CAIXAS</t>
  </si>
  <si>
    <t>Peso Acumulado (%)</t>
  </si>
  <si>
    <t>Valor  Unit</t>
  </si>
  <si>
    <t>Curva ABC de Serviços</t>
  </si>
  <si>
    <r>
      <t xml:space="preserve">_______________________________________________________________
</t>
    </r>
    <r>
      <rPr>
        <b/>
        <sz val="10"/>
        <rFont val="Arial"/>
        <family val="2"/>
      </rPr>
      <t xml:space="preserve">Tiago Rosso Urbano                                                                                                                                                                                                                                                                                                                     </t>
    </r>
    <r>
      <rPr>
        <sz val="10"/>
        <rFont val="Arial"/>
        <family val="2"/>
      </rPr>
      <t>Enhenheiro Civil</t>
    </r>
    <r>
      <rPr>
        <sz val="10"/>
        <rFont val="Arial"/>
        <family val="1"/>
      </rPr>
      <t xml:space="preserve">
CREA - SC 126.160-6</t>
    </r>
  </si>
  <si>
    <r>
      <t xml:space="preserve">_______________________________________________________________
</t>
    </r>
    <r>
      <rPr>
        <b/>
        <sz val="10"/>
        <rFont val="Arial"/>
        <family val="2"/>
      </rPr>
      <t xml:space="preserve">Tiago Rosso Urbano                                                                                                                                                                                                                                                                                                                                                                </t>
    </r>
    <r>
      <rPr>
        <sz val="10"/>
        <rFont val="Arial"/>
        <family val="2"/>
      </rPr>
      <t>Enhenheiro Civil</t>
    </r>
    <r>
      <rPr>
        <sz val="10"/>
        <rFont val="Arial"/>
        <family val="1"/>
      </rPr>
      <t xml:space="preserve">
CREA - SC 126.160-6</t>
    </r>
  </si>
  <si>
    <t>SERVIÇOS PRELIMINARES</t>
  </si>
  <si>
    <t xml:space="preserve"> COMP-265 </t>
  </si>
  <si>
    <t>PLACA DE OBRA EM LONA COM IMPRESSÃO DIGITAL 2,00 x 3,00m, INCLUSIVE ESCORAMENTO E INSTALAÇÃO</t>
  </si>
  <si>
    <t xml:space="preserve"> 1.2 </t>
  </si>
  <si>
    <t xml:space="preserve"> 00010775 </t>
  </si>
  <si>
    <t>LOCACAO DE CONTAINER 2,30 X 6,00 M, ALT. 2,50 M, COM 1 SANITARIO, PARA ESCRITORIO, COMPLETO, SEM DIVISORIAS INTERNAS (NAO INCLUI MOBILIZACAO/DESMOBILIZACAO)</t>
  </si>
  <si>
    <t>MES</t>
  </si>
  <si>
    <t xml:space="preserve"> 1.3 </t>
  </si>
  <si>
    <t xml:space="preserve"> 1.4 </t>
  </si>
  <si>
    <t xml:space="preserve"> COMP-255 </t>
  </si>
  <si>
    <t>TAPUME DE VEDACAO  COM TELHAS TRAPEZOIDAIS REUTILIZADAS</t>
  </si>
  <si>
    <t>MOVIMENTAÇÃO DE TERRA</t>
  </si>
  <si>
    <t xml:space="preserve"> 2.5 </t>
  </si>
  <si>
    <t xml:space="preserve"> 2.6 </t>
  </si>
  <si>
    <t xml:space="preserve"> 3.3 </t>
  </si>
  <si>
    <t xml:space="preserve"> 3.5 </t>
  </si>
  <si>
    <t xml:space="preserve"> 3.6 </t>
  </si>
  <si>
    <t>TRAN - TRANSPORTES, CARGAS E DESCARGAS</t>
  </si>
  <si>
    <t>Equipamento</t>
  </si>
  <si>
    <t>3,0</t>
  </si>
  <si>
    <t>12,0</t>
  </si>
  <si>
    <t>14,0</t>
  </si>
  <si>
    <t>1,2</t>
  </si>
  <si>
    <t xml:space="preserve"> 94969 </t>
  </si>
  <si>
    <t>CONCRETO FCK = 15MPA, TRAÇO 1:3,4:3,5 (EM MASSA SECA DE CIMENTO/ AREIA MÉDIA/ BRITA 1) - PREPARO MECÂNICO COM BETONEIRA 600 L. AF_05/2021</t>
  </si>
  <si>
    <t xml:space="preserve"> 10806 </t>
  </si>
  <si>
    <t>EMOP</t>
  </si>
  <si>
    <t xml:space="preserve"> 00004412 </t>
  </si>
  <si>
    <t>RIPA NAO APARELHADA *1 X 3* CM, EM MACARANDUBA/MASSARANDUBA, ANGELIM OU EQUIVALENTE DA REGIAO - BRUTA</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</si>
  <si>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</si>
  <si>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</si>
  <si>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</si>
  <si>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</si>
  <si>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 xml:space="preserve"> 94974 </t>
  </si>
  <si>
    <t>CONCRETO MAGRO PARA LASTRO, TRAÇO 1:4,5:4,5 (EM MASSA SECA DE CIMENTO/ AREIA MÉDIA/ BRITA 1) - PREPARO MANUAL. AF_05/2021</t>
  </si>
  <si>
    <t xml:space="preserve"> 00005075 </t>
  </si>
  <si>
    <t>PREGO DE ACO POLIDO COM CABECA 18 X 30 (2 3/4 X 10)</t>
  </si>
  <si>
    <t xml:space="preserve"> 00007243 </t>
  </si>
  <si>
    <t>TELHA TRAPEZOIDAL EM ACO ZINCADO, SEM PINTURA, ALTURA DE APROXIMADAMENTE 40 MM, ESPESSURA DE 0,50 MM E LARGURA UTIL DE 980 MM</t>
  </si>
  <si>
    <t xml:space="preserve"> 00002729 </t>
  </si>
  <si>
    <t>CAIBRO ROLICO DE MADEIRA TRATADA, D = 4 A 7 CM, H = 3,00 M, EM EUCALIPTO OU EQUIVALENTE DA REGIAO</t>
  </si>
  <si>
    <t xml:space="preserve"> 00006212 </t>
  </si>
  <si>
    <t>TABUA *2,5 X 30 CM EM PINUS, MISTA OU EQUIVALENTE DA REGIAO - BRUTA</t>
  </si>
  <si>
    <t>ART/RRT:</t>
  </si>
  <si>
    <t>CREA - SC 126.160-6</t>
  </si>
  <si>
    <t>Registro:</t>
  </si>
  <si>
    <t>Tiago Rosso Urbano</t>
  </si>
  <si>
    <t xml:space="preserve">Nome: </t>
  </si>
  <si>
    <t>6= final acima real acima</t>
  </si>
  <si>
    <t>Percentual do BDI superior ao limite estipulado pelo Acórdão TCU 2.622/2013.</t>
  </si>
  <si>
    <t>Responsável Técnico pela Composição do BDI</t>
  </si>
  <si>
    <t>5= final acima real dentro</t>
  </si>
  <si>
    <t>OK! Percentual do BDI quando calculado sem desoneração atende ao limite estipulado pelo Acórdão TCU 2.622/2013.</t>
  </si>
  <si>
    <t>4= final dentro real dentro</t>
  </si>
  <si>
    <t>OK!</t>
  </si>
  <si>
    <t>3= final dentro real abaixo</t>
  </si>
  <si>
    <t>Percentual do BDI quando calculado sem desoneração é inferior ao limite estipulado pelo Acórdão TCU 2.622/2013.</t>
  </si>
  <si>
    <t>2= final abaixo</t>
  </si>
  <si>
    <t>Percentual do BDI inferior ao limite estipulado pelo Acórdão TCU 2.622/2013.</t>
  </si>
  <si>
    <t>Data</t>
  </si>
  <si>
    <t>final</t>
  </si>
  <si>
    <t>OK</t>
  </si>
  <si>
    <t>real</t>
  </si>
  <si>
    <t>3= acima</t>
  </si>
  <si>
    <t>2= dentro</t>
  </si>
  <si>
    <t>1= abaixo</t>
  </si>
  <si>
    <t>Obs¹: Para pagamento de material em canteiro, quando possível nos programas do Gestor, o BDI de Materiais deve ser limitado a 12,00%.</t>
  </si>
  <si>
    <t>LIMITES DE BDI</t>
  </si>
  <si>
    <t>de 11,10% a 16,80%</t>
  </si>
  <si>
    <t>Fornecimento de Materiais e Equipamentos</t>
  </si>
  <si>
    <t>de 22,80% a 30,95%</t>
  </si>
  <si>
    <t>Obras Portuárias, Marítimas e Fluviais</t>
  </si>
  <si>
    <t>de 24,00% a 27,86%</t>
  </si>
  <si>
    <t>Construção e Manutenção de Estações e Redes de Distribuição de Energia Elétrica</t>
  </si>
  <si>
    <t>de 20,76% a 26,44%</t>
  </si>
  <si>
    <t>Construção de Redes de Abastecimento de Água, Coleta de Esgoto e Construções Correlatas</t>
  </si>
  <si>
    <t>de 19,60% a 24,23%</t>
  </si>
  <si>
    <t>Construção de Rodovias e Ferrovias</t>
  </si>
  <si>
    <t>Justificativas e Observações:</t>
  </si>
  <si>
    <t>de 20,34% a 25,00%</t>
  </si>
  <si>
    <t>Construção de Edifícios</t>
  </si>
  <si>
    <t>BDI</t>
  </si>
  <si>
    <t>Composição do BDI para obras com mão-de-obra onerada</t>
  </si>
  <si>
    <t>Fórmula - Acórdão TCU 2.622/2013:</t>
  </si>
  <si>
    <t>Composição do BDI para obras com mão-de-obra desonerada</t>
  </si>
  <si>
    <t>LIMITE CONFORME ACÓRDÃO TCU 2.622/2013</t>
  </si>
  <si>
    <t>ISS</t>
  </si>
  <si>
    <t>6.4</t>
  </si>
  <si>
    <t>CPRB</t>
  </si>
  <si>
    <t>CONTRIBUIÇÃO PREVIDENCIÁRIA SOBRE A RECEITA BRUTA</t>
  </si>
  <si>
    <t>6.3</t>
  </si>
  <si>
    <t>maximos</t>
  </si>
  <si>
    <t>COFINS</t>
  </si>
  <si>
    <t>6.2</t>
  </si>
  <si>
    <t>Base de cálculo:</t>
  </si>
  <si>
    <t>Alíquota ISS:</t>
  </si>
  <si>
    <t>%</t>
  </si>
  <si>
    <t>PIS</t>
  </si>
  <si>
    <t>6.1</t>
  </si>
  <si>
    <t>I = PIS+COFINS+ISS+CPRB</t>
  </si>
  <si>
    <t>TAXA REPRESENTATIVA DE TRIBUTOS</t>
  </si>
  <si>
    <t>L</t>
  </si>
  <si>
    <t>LUCRO</t>
  </si>
  <si>
    <t>DF</t>
  </si>
  <si>
    <t>DESPESAS FINANCEIRAS</t>
  </si>
  <si>
    <t>R</t>
  </si>
  <si>
    <t>RISCO</t>
  </si>
  <si>
    <t>minimos</t>
  </si>
  <si>
    <t>S + G</t>
  </si>
  <si>
    <t>SEGURO E GARANTIA</t>
  </si>
  <si>
    <t>AC</t>
  </si>
  <si>
    <t>ADMINISTRAÇÃO CENTRAL</t>
  </si>
  <si>
    <t>PERCENTUAIS MÍNIMOS E MÁXIMOS POR ÍTEM</t>
  </si>
  <si>
    <t>SITUAÇÃO</t>
  </si>
  <si>
    <t>PERCENTUAL</t>
  </si>
  <si>
    <t>SIGLAS</t>
  </si>
  <si>
    <t>DESCRIÇÃO ANALÍTICA</t>
  </si>
  <si>
    <t>ITEM</t>
  </si>
  <si>
    <t>TIPO DE OBRA</t>
  </si>
  <si>
    <t>VERSÃO 1.14 (Abril/2014)</t>
  </si>
  <si>
    <t>.</t>
  </si>
  <si>
    <t>Localização</t>
  </si>
  <si>
    <t>Empreendimento</t>
  </si>
  <si>
    <t>GOVERNO MUNICIPAL DE SIDERÓPOLIS</t>
  </si>
  <si>
    <t>Proponente</t>
  </si>
  <si>
    <t xml:space="preserve"> </t>
  </si>
  <si>
    <t xml:space="preserve">Sideropólis, </t>
  </si>
  <si>
    <t>0,53</t>
  </si>
  <si>
    <t>99,74</t>
  </si>
  <si>
    <t>ASTU - ASSENTAMENTO DE TUBOS E PECAS</t>
  </si>
  <si>
    <t>2,0</t>
  </si>
  <si>
    <t>0,26</t>
  </si>
  <si>
    <t>Obra: Reforma e Ampliação ESF Vila São Jorge</t>
  </si>
  <si>
    <t xml:space="preserve">SINAPI - 05/2024 - Santa Catarina | SICRO3 - 01/2024 - Santa Catarina | SBC - 05/2024 - Santa Catarina
</t>
  </si>
  <si>
    <t>CANTEIRO DE OBRA</t>
  </si>
  <si>
    <t xml:space="preserve"> 1.1.1 </t>
  </si>
  <si>
    <t xml:space="preserve"> 1.1.2 </t>
  </si>
  <si>
    <t xml:space="preserve"> 1.1.3 </t>
  </si>
  <si>
    <t>ADMINISTRAÇÃO LOCAL DA OBRA</t>
  </si>
  <si>
    <t xml:space="preserve"> 1.2.1 </t>
  </si>
  <si>
    <t xml:space="preserve"> COMP-513 </t>
  </si>
  <si>
    <t>ADMINISTRAÇÃO LOCAL - EDIFICAÇÕES</t>
  </si>
  <si>
    <t>DEMOLIÇÕES E REMOÇÕES</t>
  </si>
  <si>
    <t xml:space="preserve"> 1.3.1 </t>
  </si>
  <si>
    <t xml:space="preserve"> 97622 </t>
  </si>
  <si>
    <t>DEMOLIÇÃO DE ALVENARIA DE BLOCO FURADO, DE FORMA MANUAL, SEM REAPROVEITAMENTO. AF_09/2023</t>
  </si>
  <si>
    <t xml:space="preserve"> 1.3.2 </t>
  </si>
  <si>
    <t xml:space="preserve"> COMP-553 </t>
  </si>
  <si>
    <t>RETIRADA DIVISORIA DE EUCATEX - REFERENCIA SBC (022401)</t>
  </si>
  <si>
    <t xml:space="preserve"> 1.3.3 </t>
  </si>
  <si>
    <t xml:space="preserve"> 97632 </t>
  </si>
  <si>
    <t>DEMOLIÇÃO DE RODAPÉ CERÂMICO, DE FORMA MANUAL, SEM REAPROVEITAMENTO. AF_09/2023</t>
  </si>
  <si>
    <t xml:space="preserve"> 1.3.4 </t>
  </si>
  <si>
    <t xml:space="preserve"> 97634 </t>
  </si>
  <si>
    <t>DEMOLIÇÃO DE REVESTIMENTO CERÂMICO, DE FORMA MECANIZADA COM MARTELETE, SEM REAPROVEITAMENTO. (CERAMICA DA PAREDE)</t>
  </si>
  <si>
    <t xml:space="preserve"> 1.3.5 </t>
  </si>
  <si>
    <t xml:space="preserve"> 97627 </t>
  </si>
  <si>
    <t>DEMOLIÇÃO DE PILARES E VIGAS EM CONCRETO ARMADO, DE FORMA MECANIZADA COM MARTELETE, SEM REAPROVEITAMENTO. AF_09/2023</t>
  </si>
  <si>
    <t xml:space="preserve"> 1.3.6 </t>
  </si>
  <si>
    <t>DEMOLIÇÃO DE REVESTIMENTO CERÂMICO, DE FORMA MECANIZADA COM MARTELETE, SEM REAPROVEITAMENTO. (CERAMICA DO PISO)</t>
  </si>
  <si>
    <t xml:space="preserve"> 1.3.7 </t>
  </si>
  <si>
    <t xml:space="preserve"> 97628 </t>
  </si>
  <si>
    <t>DEMOLIÇÃO DE LAJES, EM CONCRETO ARMADO, DE FORMA MANUAL, SEM REAPROVEITAMENTO. AF_09/2023</t>
  </si>
  <si>
    <t xml:space="preserve"> 1.3.8 </t>
  </si>
  <si>
    <t xml:space="preserve"> 97663 </t>
  </si>
  <si>
    <t>REMOÇÃO DE LOUÇAS, DE FORMA MANUAL, SEM REAPROVEITAMENTO. AF_09/2023</t>
  </si>
  <si>
    <t xml:space="preserve"> 1.3.9 </t>
  </si>
  <si>
    <t xml:space="preserve"> 104790 </t>
  </si>
  <si>
    <t>DEMOLIÇÃO DE PISO DE CONCRETO SIMPLES, DE FORMA MECANIZADA COM MARTELETE, SEM REAPROVEITAMENTO. (PASSEIO PÚBLICO)</t>
  </si>
  <si>
    <t xml:space="preserve"> 1.3.11 </t>
  </si>
  <si>
    <t xml:space="preserve"> 104797 </t>
  </si>
  <si>
    <t>REMOÇAO DE GUIAS PRÉ-FABRICADAS DE CONCRETO, DE FORMA MECANIZADA, COM REAPROVEITAMENTO. AF_09/2023</t>
  </si>
  <si>
    <t xml:space="preserve"> 1.3.12 </t>
  </si>
  <si>
    <t xml:space="preserve"> 97640 </t>
  </si>
  <si>
    <t>REMOÇÃO DE FORROS DE DRYWALL, PVC E FIBROMINERAL, DE FORMA MANUAL, SEM REAPROVEITAMENTO. AF_09/2023</t>
  </si>
  <si>
    <t xml:space="preserve"> 1.3.13 </t>
  </si>
  <si>
    <t xml:space="preserve"> 97644 </t>
  </si>
  <si>
    <t>REMOÇÃO DE PORTAS, DE FORMA MANUAL, SEM REAPROVEITAMENTO. AF_09/2023</t>
  </si>
  <si>
    <t xml:space="preserve"> 1.3.14 </t>
  </si>
  <si>
    <t xml:space="preserve"> COMP-683 </t>
  </si>
  <si>
    <t>RETIRADA BANCADAS E BANCAS - REFERENCIA SBC (022654)</t>
  </si>
  <si>
    <t xml:space="preserve"> 1.3.15 </t>
  </si>
  <si>
    <t xml:space="preserve"> 97647 </t>
  </si>
  <si>
    <t>REMOÇÃO DE TELHAS DE FIBROCIMENTO METÁLICA E CERÂMICA, DE FORMA MANUAL, SEM REAPROVEITAMENTO. AF_09/2023</t>
  </si>
  <si>
    <t xml:space="preserve"> 1.3.16 </t>
  </si>
  <si>
    <t xml:space="preserve"> 97645 </t>
  </si>
  <si>
    <t>REMOÇÃO DE JANELAS, DE FORMA MANUAL, SEM REAPROVEITAMENTO. AF_09/2023</t>
  </si>
  <si>
    <t xml:space="preserve"> 1.3.19 </t>
  </si>
  <si>
    <t xml:space="preserve"> 99814 </t>
  </si>
  <si>
    <t>LIMPEZA DE SUPERFÍCIE COM JATO DE ALTA PRESSÃO. AF_04/2019</t>
  </si>
  <si>
    <t xml:space="preserve"> 1.3.20 </t>
  </si>
  <si>
    <t xml:space="preserve"> 100982 </t>
  </si>
  <si>
    <t>CARGA, MANOBRA E DESCARGA DE ENTULHO EM CAMINHÃO BASCULANTE 10 M³ - CARGA COM ESCAVADEIRA HIDRÁULICA  (CAÇAMBA DE 0,80 M³ / 111 HP) E DESCARGA LIVRE (UNIDADE: M3). AF_07/2020</t>
  </si>
  <si>
    <t xml:space="preserve"> 1.3.21 </t>
  </si>
  <si>
    <t xml:space="preserve"> 95875 </t>
  </si>
  <si>
    <t>TRANSPORTE COM CAMINHÃO BASCULANTE DE 10 M³, EM VIA URBANA PAVIMENTADA, DMT ATÉ 30 KM (UNIDADE: M3XKM). (DMT 11,4KM)</t>
  </si>
  <si>
    <t>M3XKM</t>
  </si>
  <si>
    <t xml:space="preserve"> 1.4.1 </t>
  </si>
  <si>
    <t xml:space="preserve"> 90100 </t>
  </si>
  <si>
    <t>ESCAVAÇÃO MECANIZADA DE VALA COM PROF. ATÉ 1,5 M (MÉDIA MONTANTE E JUSANTE/UMA COMPOSIÇÃO POR TRECHO), RETROESCAV. (0,26 M3), LARG. DE 0,8 M A 1,5 M, EM SOLO DE 1A CATEGORIA, EM LOCAIS COM ALTO NÍVEL DE INTERFERÊNCIA. AF_02/2021</t>
  </si>
  <si>
    <t xml:space="preserve"> 1.4.2 </t>
  </si>
  <si>
    <t>TRANSPORTE COM CAMINHÃO BASCULANTE DE 10 M³, EM VIA URBANA PAVIMENTADA, DMT ATÉ 30 KM (UNIDADE: M3XKM). AF_07/2020</t>
  </si>
  <si>
    <t xml:space="preserve"> 1.4.3 </t>
  </si>
  <si>
    <t xml:space="preserve"> 94342 </t>
  </si>
  <si>
    <t>ATERRO MANUAL DE VALAS COM AREIA PARA ATERRO. AF_08/2023</t>
  </si>
  <si>
    <t xml:space="preserve"> 1.4.4 </t>
  </si>
  <si>
    <t>INFRAESTRUTURA</t>
  </si>
  <si>
    <t>SAPATAS ALPENDRE</t>
  </si>
  <si>
    <t xml:space="preserve"> 2.1.1 </t>
  </si>
  <si>
    <t xml:space="preserve"> 96523 </t>
  </si>
  <si>
    <t>ESCAVAÇÃO MANUAL PARA BLOCO DE COROAMENTO OU SAPATA (INCLUINDO ESCAVAÇÃO PARA COLOCAÇÃO DE FÔRMAS). AF_01/2024</t>
  </si>
  <si>
    <t xml:space="preserve"> 2.1.2 </t>
  </si>
  <si>
    <t xml:space="preserve"> 96619 </t>
  </si>
  <si>
    <t>LASTRO DE CONCRETO MAGRO, APLICADO EM BLOCOS DE COROAMENTO OU SAPATAS, ESPESSURA DE 5 CM. AF_01/2024</t>
  </si>
  <si>
    <t xml:space="preserve"> 2.1.3 </t>
  </si>
  <si>
    <t xml:space="preserve"> 96535 </t>
  </si>
  <si>
    <t>FABRICAÇÃO, MONTAGEM E DESMONTAGEM DE FÔRMA PARA SAPATA, EM MADEIRA SERRADA, E=25 MM, 4 UTILIZAÇÕES. AF_01/2024</t>
  </si>
  <si>
    <t xml:space="preserve"> 2.1.4 </t>
  </si>
  <si>
    <t xml:space="preserve"> 104918 </t>
  </si>
  <si>
    <t>ARMAÇÃO DE SAPATA ISOLADA, VIGA BALDRAME E SAPATA CORRIDA UTILIZANDO AÇO CA-50 DE 8 MM - MONTAGEM. AF_01/2024</t>
  </si>
  <si>
    <t xml:space="preserve"> 2.1.5 </t>
  </si>
  <si>
    <t xml:space="preserve"> 96556 </t>
  </si>
  <si>
    <t>CONCRETAGEM DE SAPATA, FCK 30 MPA, COM USO DE JERICA - LANÇAMENTO, ADENSAMENTO E ACABAMENTO. AF_01/2024</t>
  </si>
  <si>
    <t xml:space="preserve"> 2.1.6 </t>
  </si>
  <si>
    <t xml:space="preserve"> 93382 </t>
  </si>
  <si>
    <t>REATERRO MANUAL DE VALAS, COM COMPACTADOR DE SOLOS DE PERCUSSÃO. AF_08/2023</t>
  </si>
  <si>
    <t xml:space="preserve"> 2.2.1 </t>
  </si>
  <si>
    <t xml:space="preserve"> 92413 </t>
  </si>
  <si>
    <t>MONTAGEM E DESMONTAGEM DE FÔRMA DE PILARES RETANGULARES E ESTRUTURAS SIMILARES, PÉ-DIREITO SIMPLES, EM MADEIRA SERRADA, 4 UTILIZAÇÕES. AF_09/2020</t>
  </si>
  <si>
    <t xml:space="preserve"> 2.2.2 </t>
  </si>
  <si>
    <t xml:space="preserve"> 92759 </t>
  </si>
  <si>
    <t>ARMAÇÃO DE PILAR OU VIGA DE ESTRUTURA CONVENCIONAL DE CONCRETO ARMADO UTILIZANDO AÇO CA-60 DE 5,0 MM - MONTAGEM. AF_06/2022</t>
  </si>
  <si>
    <t xml:space="preserve"> 2.2.3 </t>
  </si>
  <si>
    <t xml:space="preserve"> 92762 </t>
  </si>
  <si>
    <t>ARMAÇÃO DE PILAR OU VIGA DE ESTRUTURA CONVENCIONAL DE CONCRETO ARMADO UTILIZANDO AÇO CA-50 DE 10,0 MM - MONTAGEM. AF_06/2022</t>
  </si>
  <si>
    <t xml:space="preserve"> 2.2.4 </t>
  </si>
  <si>
    <t xml:space="preserve"> 92763 </t>
  </si>
  <si>
    <t>ARMAÇÃO DE PILAR OU VIGA DE ESTRUTURA CONVENCIONAL DE CONCRETO ARMADO UTILIZANDO AÇO CA-50 DE 12,5 MM - MONTAGEM. AF_06/2022</t>
  </si>
  <si>
    <t xml:space="preserve"> 2.2.5 </t>
  </si>
  <si>
    <t xml:space="preserve"> COMP-528 </t>
  </si>
  <si>
    <t>CONCRETAGEM DE PILARES, FCK=30 MPA, COM USO DE JERICA - LANÇAMENTO, ADENSAMENTO E ACABAMENTO.</t>
  </si>
  <si>
    <t>VIGAS DE BALDRAME ALPENDRE</t>
  </si>
  <si>
    <t xml:space="preserve"> 2.3.1 </t>
  </si>
  <si>
    <t xml:space="preserve"> 96536 </t>
  </si>
  <si>
    <t>FABRICAÇÃO, MONTAGEM E DESMONTAGEM DE FÔRMA PARA VIGA BALDRAME, EM MADEIRA SERRADA, E=25 MM, 4 UTILIZAÇÕES. AF_01/2024</t>
  </si>
  <si>
    <t xml:space="preserve"> 2.3.2 </t>
  </si>
  <si>
    <t xml:space="preserve"> 104916 </t>
  </si>
  <si>
    <t>ARMAÇÃO DE SAPATA ISOLADA, VIGA BALDRAME E SAPATA CORRIDA UTILIZANDO AÇO CA-60 DE 5 MM - MONTAGEM. AF_01/2024</t>
  </si>
  <si>
    <t xml:space="preserve"> 2.3.3 </t>
  </si>
  <si>
    <t xml:space="preserve"> 2.3.4 </t>
  </si>
  <si>
    <t xml:space="preserve"> 2.3.5 </t>
  </si>
  <si>
    <t xml:space="preserve"> 96555 </t>
  </si>
  <si>
    <t>CONCRETAGEM DE BLOCO DE COROAMENTO OU VIGA BALDRAME, FCK 30 MPA, COM USO DE JERICA - LANÇAMENTO, ADENSAMENTO E ACABAMENTO. AF_01/2024</t>
  </si>
  <si>
    <t>SAPATAS AMPLIAÇÃO FUNDO</t>
  </si>
  <si>
    <t xml:space="preserve"> 2.5.1 </t>
  </si>
  <si>
    <t xml:space="preserve"> 2.5.2 </t>
  </si>
  <si>
    <t xml:space="preserve"> 2.5.3 </t>
  </si>
  <si>
    <t xml:space="preserve"> 104927 </t>
  </si>
  <si>
    <t>FABRICAÇÃO, MONTAGEM E DESMONTAGEM DE FÔRMA PARA SAPATA CORRIDA, EM MADEIRA SERRADA, E=25 MM, 4 UTILIZAÇÕES. AF_01/2024</t>
  </si>
  <si>
    <t xml:space="preserve"> 2.5.4 </t>
  </si>
  <si>
    <t xml:space="preserve"> 2.5.5 </t>
  </si>
  <si>
    <t xml:space="preserve"> 104919 </t>
  </si>
  <si>
    <t>ARMAÇÃO DE SAPATA ISOLADA, VIGA BALDRAME E SAPATA CORRIDA UTILIZANDO AÇO CA-50 DE 10 MM - MONTAGEM. AF_01/2024</t>
  </si>
  <si>
    <t xml:space="preserve"> 2.5.6 </t>
  </si>
  <si>
    <t>PILARES DE ARRANQUE AMPLIAÇÃO FUNDO</t>
  </si>
  <si>
    <t xml:space="preserve"> 2.6.1 </t>
  </si>
  <si>
    <t xml:space="preserve"> 2.6.2 </t>
  </si>
  <si>
    <t xml:space="preserve"> 2.6.3 </t>
  </si>
  <si>
    <t xml:space="preserve"> 2.6.4 </t>
  </si>
  <si>
    <t xml:space="preserve"> 2.7 </t>
  </si>
  <si>
    <t>VIGA DE BALDRAME AMPLIAÇÃO FUNDO</t>
  </si>
  <si>
    <t xml:space="preserve"> 2.7.1 </t>
  </si>
  <si>
    <t xml:space="preserve"> 2.7.2 </t>
  </si>
  <si>
    <t xml:space="preserve"> 2.7.3 </t>
  </si>
  <si>
    <t xml:space="preserve"> 2.7.4 </t>
  </si>
  <si>
    <t xml:space="preserve"> 2.7.5 </t>
  </si>
  <si>
    <t>SUPERESTRUTURA</t>
  </si>
  <si>
    <t>PILARES ALPENDRE</t>
  </si>
  <si>
    <t xml:space="preserve"> 3.1.1 </t>
  </si>
  <si>
    <t xml:space="preserve"> 3.1.2 </t>
  </si>
  <si>
    <t xml:space="preserve"> 3.1.3 </t>
  </si>
  <si>
    <t xml:space="preserve"> 3.1.4 </t>
  </si>
  <si>
    <t xml:space="preserve"> 3.1.5 </t>
  </si>
  <si>
    <t xml:space="preserve"> COMP-15 </t>
  </si>
  <si>
    <t>CONCRETAGEM DE PILARES, FCK=30 MPA, COM USO DE BOMBA - LANÇAMENTO, ADENSAMENTO E ACABAMENTO.</t>
  </si>
  <si>
    <t>VIGA DE COBERTURA ALPENDRE</t>
  </si>
  <si>
    <t xml:space="preserve"> 3.2.1 </t>
  </si>
  <si>
    <t xml:space="preserve"> 92448 </t>
  </si>
  <si>
    <t>MONTAGEM E DESMONTAGEM DE FÔRMA DE VIGA, ESCORAMENTO COM PONTALETE DE MADEIRA, PÉ-DIREITO SIMPLES, EM MADEIRA SERRADA, 4 UTILIZAÇÕES. AF_09/2020</t>
  </si>
  <si>
    <t xml:space="preserve"> 3.2.2 </t>
  </si>
  <si>
    <t xml:space="preserve"> 3.2.3 </t>
  </si>
  <si>
    <t xml:space="preserve"> 92761 </t>
  </si>
  <si>
    <t>ARMAÇÃO DE PILAR OU VIGA DE ESTRUTURA CONVENCIONAL DE CONCRETO ARMADO UTILIZANDO AÇO CA-50 DE 8,0 MM - MONTAGEM. AF_06/2022</t>
  </si>
  <si>
    <t xml:space="preserve"> 3.2.4 </t>
  </si>
  <si>
    <t xml:space="preserve"> 3.2.5 </t>
  </si>
  <si>
    <t xml:space="preserve"> COMP-113 </t>
  </si>
  <si>
    <t>CONCRETAGEM DE VIGAS E LAJES, FCK=30 MPA, PARA LAJES PREMOLDADAS COM USO DE BOMBA - LANÇAMENTO, ADENSAMENTO E ACABAMENTO. AF_02/2022</t>
  </si>
  <si>
    <t>LAJE DE COBERTURA ALPENDRE</t>
  </si>
  <si>
    <t xml:space="preserve"> 3.3.1 </t>
  </si>
  <si>
    <t xml:space="preserve"> COMP-115 </t>
  </si>
  <si>
    <t>LAJE PRÉ-MOLDADA UNIDIRECIONAL, BIAPOIADA, PARA FORRO, ENCHIMENTO EM EPS, VIGOTA TR08645, ALTURA TOTAL DA LAJE (ENCHIMENTO+CAPA) = (8+5) - EXCLUSIVE CONCRETAGEM</t>
  </si>
  <si>
    <t xml:space="preserve"> 3.3.2 </t>
  </si>
  <si>
    <t xml:space="preserve"> 92768 </t>
  </si>
  <si>
    <t>ARMAÇÃO DE LAJE DE ESTRUTURA CONVENCIONAL DE CONCRETO ARMADO UTILIZANDO AÇO CA-60 DE 5,0 MM - MONTAGEM. AF_06/2022</t>
  </si>
  <si>
    <t xml:space="preserve"> 3.3.3 </t>
  </si>
  <si>
    <t xml:space="preserve"> 92770 </t>
  </si>
  <si>
    <t>ARMAÇÃO DE LAJE DE ESTRUTURA CONVENCIONAL DE CONCRETO ARMADO UTILIZANDO AÇO CA-50 DE 8,0 MM - MONTAGEM. AF_06/2022</t>
  </si>
  <si>
    <t xml:space="preserve"> 3.3.4 </t>
  </si>
  <si>
    <t xml:space="preserve"> 3.5.1 </t>
  </si>
  <si>
    <t>LAJE DE COBERTURA LIXEIRAS</t>
  </si>
  <si>
    <t xml:space="preserve"> 3.6.1 </t>
  </si>
  <si>
    <t>LAJE PRÉ-MOLDADA UNIDIRECIONAL, BIAPOIADA, PARA PISO, ENCHIMENTO EM EPS, VIGOTA TR08645, ALTURA TOTAL DA LAJE (ENCHIMENTO+CAPA) = (8+5) - EXCLUSIVE CONCRETAGEM</t>
  </si>
  <si>
    <t>PILARES AMPLIAÇÃO FUNDO</t>
  </si>
  <si>
    <t>VIGAS DE COBERTURA AMPLIAÇÃO FUNDO</t>
  </si>
  <si>
    <t xml:space="preserve"> COMP-14 </t>
  </si>
  <si>
    <t>CONCRETAGEM DE VIGAS E LAJES, FCK=30 MPA, PARA LAGES MACIÇAS OU NERVURADAS COM USO DE BOMBA - LANÇAMENTO ADENSAMENTO E ACABAMENTO.</t>
  </si>
  <si>
    <t>ALVENARIA E REVESTIMENTO</t>
  </si>
  <si>
    <t>ALVENARIA REFORMA</t>
  </si>
  <si>
    <t xml:space="preserve"> 4.1.1 </t>
  </si>
  <si>
    <t xml:space="preserve"> 103330 </t>
  </si>
  <si>
    <t>ALVENARIA DE VEDAÇÃO DE BLOCOS CERÂMICOS FURADOS NA HORIZONTAL DE 11,5X19X19 CM (ESPESSURA 11,5 CM) E ARGAMASSA DE ASSENTAMENTO COM PREPARO EM BETONEIRA. AF_12/2021</t>
  </si>
  <si>
    <t xml:space="preserve"> 4.1.2 </t>
  </si>
  <si>
    <t xml:space="preserve"> 87879 </t>
  </si>
  <si>
    <t>CHAPISCO APLICADO EM ALVENARIAS E ESTRUTURAS DE CONCRETO INTERNAS, COM COLHER DE PEDREIRO.  ARGAMASSA TRAÇO 1:3 COM PREPARO EM BETONEIRA 400L. AF_10/2022</t>
  </si>
  <si>
    <t xml:space="preserve"> 4.1.3 </t>
  </si>
  <si>
    <t xml:space="preserve"> 104958 </t>
  </si>
  <si>
    <t>MASSA ÚNICA, EM ARGAMASSA TRAÇO 1:2:8 PREPARO MECÂNICO, APLICADA MANUALMENTE EM PAREDES INTERNAS DE AMBIENTES COM ÁREA MAIOR QUE 10M², E = 10MM, COM TALISCAS. AF_03/2024</t>
  </si>
  <si>
    <t xml:space="preserve"> 4.1.4 </t>
  </si>
  <si>
    <t xml:space="preserve"> 87535 </t>
  </si>
  <si>
    <t>EMBOÇO, EM ARGAMASSA TRAÇO 1:2:8, PREPARO MECÂNICO, APLICADO MANUALMENTE EM PAREDES INTERNAS DE AMBIENTES COM ÁREA MAIOR QUE 10M², E = 17,5MM, COM TALISCAS. AF_03/2024</t>
  </si>
  <si>
    <t xml:space="preserve"> 4.2 </t>
  </si>
  <si>
    <t>REVESTIMENTO REFORMA</t>
  </si>
  <si>
    <t xml:space="preserve"> 4.2.1 </t>
  </si>
  <si>
    <t xml:space="preserve"> COMP-686 </t>
  </si>
  <si>
    <t>REVESTIMENTO CERÂMICO PARA PAREDES INTERNAS COM PLACAS TIPO ESMALTADA EXTRA DE DIMENSÕES 25X25 CM APLICADAS NA ALTURA INTEIRA DAS PAREDES. - REFERENCIA SINAPI (87269)</t>
  </si>
  <si>
    <t xml:space="preserve"> 4.3 </t>
  </si>
  <si>
    <t>ALVENARIA AMPLIAÇÃO</t>
  </si>
  <si>
    <t xml:space="preserve"> 4.3.1 </t>
  </si>
  <si>
    <t xml:space="preserve"> 4.3.2 </t>
  </si>
  <si>
    <t xml:space="preserve"> 4.3.3 </t>
  </si>
  <si>
    <t>EMBOÇO, PARA RECEBIMENTO DE CERÂMICA, EM ARGAMASSA TRAÇO 1:2:8, PREPARO MECÂNICO COM BETONEIRA 400L, APLICADO MANUALMENTE EM FACES INTERNAS DE PAREDES, PARA AMBIENTE COM ÁREA  MAIOR QUE 10M2, ESPESSURA DE 20MM, COM EXECUÇÃO DE TALISCAS. AF_06/2014</t>
  </si>
  <si>
    <t xml:space="preserve"> 4.3.4 </t>
  </si>
  <si>
    <t xml:space="preserve"> 87547 </t>
  </si>
  <si>
    <t>MASSA ÚNICA, PARA RECEBIMENTO DE PINTURA, EM ARGAMASSA TRAÇO 1:2:8, PREPARO MECÂNICO COM BETONEIRA 400L, APLICADA MANUALMENTE EM FACES INTERNAS DE PAREDES, ESPESSURA DE 10MM, COM EXECUÇÃO DE TALISCAS. AF_06/2014</t>
  </si>
  <si>
    <t xml:space="preserve"> 4.3.5 </t>
  </si>
  <si>
    <t xml:space="preserve"> 87882 </t>
  </si>
  <si>
    <t>CHAPISCO APLICADO NO TETO OU EM ALVENARIA E ESTRUTURA, COM ROLO PARA TEXTURA ACRÍLICA. ARGAMASSA TRAÇO 1:4 E EMULSÃO POLIMÉRICA (ADESIVO) COM PREPARO EM BETONEIRA 400L. (BANHEIRO+ALPENDRE)</t>
  </si>
  <si>
    <t xml:space="preserve"> 4.3.6 </t>
  </si>
  <si>
    <t xml:space="preserve"> 90406 </t>
  </si>
  <si>
    <t>MASSA ÚNICA, PARA RECEBIMENTO DE PINTURA, EM ARGAMASSA TRAÇO 1:2:8, PREPARO MECÂNICO COM BETONEIRA 400L, APLICADA MANUALMENTE EM TETO, ESPESSURA DE 20MM, COM EXECUÇÃO DE TALISCAS. (BANHEIRO+ALPENDRE)</t>
  </si>
  <si>
    <t xml:space="preserve"> 4.3.7 </t>
  </si>
  <si>
    <t xml:space="preserve"> 105023 </t>
  </si>
  <si>
    <t>VERGA MOLDADA IN LOCO EM CONCRETO, ESPESSURA DE *15* CM. AF_03/2024</t>
  </si>
  <si>
    <t xml:space="preserve"> 4.3.8 </t>
  </si>
  <si>
    <t xml:space="preserve"> 105029 </t>
  </si>
  <si>
    <t>CONTRAVERGA MOLDADA IN LOCO EM CONCRETO, ESPESSURA DE *15* CM. AF_03/2024</t>
  </si>
  <si>
    <t xml:space="preserve"> 4.4 </t>
  </si>
  <si>
    <t>REVESTIMENTO AMPLIAÇÃO</t>
  </si>
  <si>
    <t xml:space="preserve"> 4.4.1 </t>
  </si>
  <si>
    <t xml:space="preserve"> 5 </t>
  </si>
  <si>
    <t>PISO</t>
  </si>
  <si>
    <t xml:space="preserve"> 5.1 </t>
  </si>
  <si>
    <t>PISO SOBRE PISO REFORMA</t>
  </si>
  <si>
    <t xml:space="preserve"> 5.1.1 </t>
  </si>
  <si>
    <t xml:space="preserve"> 99805 </t>
  </si>
  <si>
    <t>LIMPEZA DE PISO CERÂMICO OU COM PEDRAS RÚSTICAS UTILIZANDO ÁCIDO MURIÁTICO. AF_04/2019</t>
  </si>
  <si>
    <t xml:space="preserve"> 5.1.2 </t>
  </si>
  <si>
    <t xml:space="preserve"> 104598 </t>
  </si>
  <si>
    <t>REVESTIMENTO CERÂMICO PARA PISO COM PLACAS TIPO PORCELANATO DE DIMENSÕES 80X80 CM APLICADA EM AMBIENTES DE ÁREA MAIOR QUE 10 M². AF_02/2023_PE</t>
  </si>
  <si>
    <t xml:space="preserve"> 5.1.3 </t>
  </si>
  <si>
    <t xml:space="preserve"> 104619 </t>
  </si>
  <si>
    <t>RODAPÉ CERÂMICO DE 7CM DE ALTURA COM PLACAS TIPO ESMALTADA EXTRA DE DIMENSÕES 80X80CM. AF_02/2023</t>
  </si>
  <si>
    <t xml:space="preserve"> 5.1.4 </t>
  </si>
  <si>
    <t xml:space="preserve"> COMP-698 </t>
  </si>
  <si>
    <t>RASGO LINEAR MANUAL EM ALVENARIA, PARA RODAPÉ EMBUTIDO, ALTURA MENOR OU IGUAL A 7CM. REFERENCIA SINAPI (91222)</t>
  </si>
  <si>
    <t xml:space="preserve"> 5.2 </t>
  </si>
  <si>
    <t>PISO ALPENDRE E RAMPA</t>
  </si>
  <si>
    <t xml:space="preserve"> 5.2.1 </t>
  </si>
  <si>
    <t xml:space="preserve"> COMP-84 </t>
  </si>
  <si>
    <t>EXECUÇÃO DE PISO EM CONCRETO ARMADO, TELA Q-92, FCK=25 MPA, ESPESSURA DE 10 CM, INCLUSIVE LONA PLÁSTICA E APLICAÇÃO DE GRAXA NAS BARRAS DE TRANSFERÊNCIA</t>
  </si>
  <si>
    <t xml:space="preserve"> 5.2.2 </t>
  </si>
  <si>
    <t xml:space="preserve"> 87298 </t>
  </si>
  <si>
    <t>ARGAMASSA TRAÇO 1:3 (EM VOLUME DE CIMENTO E AREIA MÉDIA ÚMIDA) PARA CONTRAPISO, PREPARO MECÂNICO COM BETONEIRA 400 L. (ESP. 02CM)</t>
  </si>
  <si>
    <t xml:space="preserve"> 5.2.3 </t>
  </si>
  <si>
    <t xml:space="preserve"> 104595 </t>
  </si>
  <si>
    <t>REVESTIMENTO CERÂMICO PARA PISO COM PLACAS TIPO ESMALTADA EXTRA DE DIMENSÕES 80X80 CM APLICADA EM AMBIENTES DE ÁREA MAIOR QUE 10 M². AF_02/2023_PE</t>
  </si>
  <si>
    <t xml:space="preserve"> 5.2.4 </t>
  </si>
  <si>
    <t xml:space="preserve"> COMP-604 </t>
  </si>
  <si>
    <t>PISO PODOTÁTIL DE ALERTA OU DIRECIONAL, DE BORRACHA, ASSENTADO COM COLA. - REFERENCIA SINAPI (101094)</t>
  </si>
  <si>
    <t xml:space="preserve"> 5.3 </t>
  </si>
  <si>
    <t xml:space="preserve"> 5.3.1 </t>
  </si>
  <si>
    <t xml:space="preserve"> 5.3.2 </t>
  </si>
  <si>
    <t xml:space="preserve"> 5.3.3 </t>
  </si>
  <si>
    <t xml:space="preserve"> 5.3.4 </t>
  </si>
  <si>
    <t xml:space="preserve"> 5.4 </t>
  </si>
  <si>
    <t>JARDIM</t>
  </si>
  <si>
    <t xml:space="preserve"> 5.4.1 </t>
  </si>
  <si>
    <t xml:space="preserve"> 97083 </t>
  </si>
  <si>
    <t>COMPACTAÇÃO MECÂNICA DE SOLO PARA EXECUÇÃO DE RADIER, PISO DE CONCRETO OU LAJE SOBRE SOLO, COM COMPACTADOR DE SOLOS A PERCUSSÃO. AF_09/2021</t>
  </si>
  <si>
    <t xml:space="preserve"> 5.4.2 </t>
  </si>
  <si>
    <t xml:space="preserve"> 100324 </t>
  </si>
  <si>
    <t>LASTRO COM MATERIAL GRANULAR (PEDRA BRITADA N.1 E PEDRA BRITADA N.2), APLICADO EM PISOS OU LAJES SOBRE SOLO, ESPESSURA DE *10 CM*. AF_01/2024</t>
  </si>
  <si>
    <t xml:space="preserve"> 5.4.3 </t>
  </si>
  <si>
    <t xml:space="preserve"> 87702 </t>
  </si>
  <si>
    <t>CONTRAPISO EM ARGAMASSA TRAÇO 1:4 (CIMENTO E AREIA), PREPARO MANUAL, APLICADO EM ÁREAS SECAS SOBRE LAJE, NÃO ADERIDO, ACABAMENTO NÃO REFORÇADO, ESPESSURA 6CM. AF_07/2021</t>
  </si>
  <si>
    <t xml:space="preserve"> 5.4.4 </t>
  </si>
  <si>
    <t xml:space="preserve"> 6 </t>
  </si>
  <si>
    <t>IMPERMEABILIZAÇÃO</t>
  </si>
  <si>
    <t xml:space="preserve"> 6.1 </t>
  </si>
  <si>
    <t xml:space="preserve"> 98547 </t>
  </si>
  <si>
    <t>IMPERMEABILIZAÇÃO DE SUPERFÍCIE COM MANTA ASFÁLTICA, DUAS CAMADAS, INCLUSIVE APLICAÇÃO DE PRIMER ASFÁLTICO, E=3MM E E=4MM. (LAJE LIXEIRAS, ABRIGO DO GÁS, ALPENDRE E BANHEIRO)</t>
  </si>
  <si>
    <t xml:space="preserve"> 6.2 </t>
  </si>
  <si>
    <t xml:space="preserve"> 98565 </t>
  </si>
  <si>
    <t>PROTEÇÃO MECÂNICA DE SUPERFICIE HORIZONTAL COM ARGAMASSA DE CIMENTO E AREIA, TRAÇO 1:3, E=3CM.  (LAJE LIXEIRAS, ABRIGO DO GÁS, ALPENDRE E BANHEIRO)</t>
  </si>
  <si>
    <t xml:space="preserve"> 7 </t>
  </si>
  <si>
    <t>ESQUADRIAS</t>
  </si>
  <si>
    <t xml:space="preserve"> 7.1 </t>
  </si>
  <si>
    <t>PORTAS</t>
  </si>
  <si>
    <t xml:space="preserve"> 7.1.1 </t>
  </si>
  <si>
    <t xml:space="preserve"> 91314 </t>
  </si>
  <si>
    <t>KIT DE PORTA DE MADEIRA PARA PINTURA, SEMI-OCA (LEVE OU MÉDIA), PADRÃO POPULAR, 80X210CM, ESPESSURA DE 3,5CM, ITENS INCLUSOS: DOBRADIÇAS, MONTAGEM E INSTALAÇÃO DO BATENTE, FECHADURA COM EXECUÇÃO DO FURO - FORNECIMENTO E INSTALAÇÃO. (P15)</t>
  </si>
  <si>
    <t xml:space="preserve"> 7.1.2 </t>
  </si>
  <si>
    <t xml:space="preserve"> 91315 </t>
  </si>
  <si>
    <t>KIT DE PORTA DE MADEIRA PARA PINTURA, SEMI-OCA (LEVE OU MÉDIA), PADRÃO POPULAR, 90X210CM, ESPESSURA DE 3,5CM, ITENS INCLUSOS: DOBRADIÇAS, MONTAGEM E INSTALAÇÃO DO BATENTE, FECHADURA COM EXECUÇÃO DO FURO - FORNECIMENTO E INSTALAÇÃO. (P16)</t>
  </si>
  <si>
    <t xml:space="preserve"> 7.1.3 </t>
  </si>
  <si>
    <t xml:space="preserve"> 100874 </t>
  </si>
  <si>
    <t xml:space="preserve"> 7.1.4 </t>
  </si>
  <si>
    <t xml:space="preserve"> COMP-693 </t>
  </si>
  <si>
    <t xml:space="preserve"> 7.1.5 </t>
  </si>
  <si>
    <t xml:space="preserve"> 91341 </t>
  </si>
  <si>
    <t>PORTA EM ALUMÍNIO DE ABRIR TIPO VENEZIANA COM GUARNIÇÃO, FIXAÇÃO COM PARAFUSOS - FORNECIMENTO E INSTALAÇÃO. (P17 e P18)</t>
  </si>
  <si>
    <t xml:space="preserve"> 7.1.7 </t>
  </si>
  <si>
    <t xml:space="preserve"> COMP-190 </t>
  </si>
  <si>
    <t>KIT DE PORTA DE MADEIRA, MACIÇA (PESADA OU SUPERPESADA), 90X210CM, ESPESSURA DE 3,5CM, ITENS INCLUSOS: DOBRADIÇAS, MONTAGEM E INSTALAÇÃO DO BATENTE, FECHADURA COM EXECUÇÃO DO FURO - FORNECIMENTO E INSTALAÇÃO - (P13)</t>
  </si>
  <si>
    <t xml:space="preserve"> 7.1.8 </t>
  </si>
  <si>
    <t xml:space="preserve"> 98689 </t>
  </si>
  <si>
    <t>SOLEIRA EM GRANITO, LARGURA 15 CM, ESPESSURA 2,0 CM. (P13 e P14)</t>
  </si>
  <si>
    <t xml:space="preserve"> 7.1.9 </t>
  </si>
  <si>
    <t xml:space="preserve"> COMP-684 </t>
  </si>
  <si>
    <t>RETIRADA E RECOLOCACAO MARCOS/ADUELAS/PORTAS - REFERENCIA SBC (022185) - (P14)</t>
  </si>
  <si>
    <t xml:space="preserve"> 7.1.10 </t>
  </si>
  <si>
    <t xml:space="preserve"> 91292 </t>
  </si>
  <si>
    <t>BATENTE PARA PORTA DE MADEIRA, FIXAÇÃO COM ARGAMASSA, PADRÃO POPULAR. FORNECIMENTO E INSTALAÇÃO. AF_12/2019</t>
  </si>
  <si>
    <t xml:space="preserve"> 7.2 </t>
  </si>
  <si>
    <t>JANELAS</t>
  </si>
  <si>
    <t xml:space="preserve"> 7.2.1 </t>
  </si>
  <si>
    <t xml:space="preserve"> COMP-1275 </t>
  </si>
  <si>
    <t>JANELA DE ALUMINIO NATURAL TIPO BASCULANTE PARA VIDROS, COM BATENTE E  FERRAGENS, INCLUSIVE VIDROS FORNECIMENTO E INSTALAÇÃO. (J15, J16 e J17)</t>
  </si>
  <si>
    <t xml:space="preserve"> 7.2.2 </t>
  </si>
  <si>
    <t xml:space="preserve"> COMP-685 </t>
  </si>
  <si>
    <t>Remoção e reassentamento de janelas de alumínio - Rev 01 - REFERENCIA ORSE (1808) - (J13)</t>
  </si>
  <si>
    <t xml:space="preserve"> 7.2.4 </t>
  </si>
  <si>
    <t xml:space="preserve"> COMP-361 </t>
  </si>
  <si>
    <t>Tela mosquiteiro galvanizada, malha 14, fio 30 - Copia da ORSE (9571)</t>
  </si>
  <si>
    <t xml:space="preserve"> 7.2.5 </t>
  </si>
  <si>
    <t xml:space="preserve"> 101965 </t>
  </si>
  <si>
    <t>PEITORIL LINEAR EM GRANITO OU MÁRMORE, L = 15CM, COMPRIMENTO DE ATÉ 2M, ASSENTADO COM ARGAMASSA 1:6 COM ADITIVO. AF_11/2020</t>
  </si>
  <si>
    <t xml:space="preserve"> 8 </t>
  </si>
  <si>
    <t>INSTALAÇÕES ELÉTRICAS</t>
  </si>
  <si>
    <t xml:space="preserve"> 8.1 </t>
  </si>
  <si>
    <t xml:space="preserve"> 91940 </t>
  </si>
  <si>
    <t>CAIXA RETANGULAR 4" X 2" MÉDIA (1,30 M DO PISO), PVC, INSTALADA EM PAREDE - FORNECIMENTO E INSTALAÇÃO. AF_03/2023</t>
  </si>
  <si>
    <t xml:space="preserve"> 8.2 </t>
  </si>
  <si>
    <t xml:space="preserve"> 92868 </t>
  </si>
  <si>
    <t>CAIXA RETANGULAR 4" X 2" MÉDIA (1,30 M DO PISO), METÁLICA, INSTALADA EM PAREDE - FORNECIMENTO E INSTALAÇÃO. AF_03/2023</t>
  </si>
  <si>
    <t xml:space="preserve"> 8.3 </t>
  </si>
  <si>
    <t xml:space="preserve"> 95818 </t>
  </si>
  <si>
    <t>CONDULETE DE PVC, TIPO X, PARA ELETRODUTO DE PVC SOLDÁVEL DN 32 MM (1</t>
  </si>
  <si>
    <t xml:space="preserve"> 8.4 </t>
  </si>
  <si>
    <t xml:space="preserve"> 91953 </t>
  </si>
  <si>
    <t>INTERRUPTOR SIMPLES (1 MÓDULO), 10A/250V, INCLUINDO SUPORTE E PLACA - FORNECIMENTO E INSTALAÇÃO. AF_03/2023</t>
  </si>
  <si>
    <t xml:space="preserve"> 8.5 </t>
  </si>
  <si>
    <t xml:space="preserve"> 91959 </t>
  </si>
  <si>
    <t>INTERRUPTOR SIMPLES (2 MÓDULOS), 10A/250V, INCLUINDO SUPORTE E PLACA - FORNECIMENTO E INSTALAÇÃO. AF_03/2023</t>
  </si>
  <si>
    <t xml:space="preserve"> 8.6 </t>
  </si>
  <si>
    <t xml:space="preserve"> 92000 </t>
  </si>
  <si>
    <t>TOMADA BAIXA DE EMBUTIR (1 MÓDULO), 2P+T 10 A, INCLUINDO SUPORTE E PLACA - FORNECIMENTO E INSTALAÇÃO. AF_03/2023</t>
  </si>
  <si>
    <t xml:space="preserve"> 8.7 </t>
  </si>
  <si>
    <t xml:space="preserve"> 92023 </t>
  </si>
  <si>
    <t>INTERRUPTOR SIMPLES (1 MÓDULO) COM 1 TOMADA DE EMBUTIR 2P+T 10 A, INCLUINDO SUPORTE E PLACA - FORNECIMENTO E INSTALAÇÃO. AF_03/2023</t>
  </si>
  <si>
    <t xml:space="preserve"> 8.8 </t>
  </si>
  <si>
    <t xml:space="preserve"> 92008 </t>
  </si>
  <si>
    <t>TOMADA BAIXA DE EMBUTIR (2 MÓDULOS), 2P+T 10 A, INCLUINDO SUPORTE E PLACA - FORNECIMENTO E INSTALAÇÃO. AF_03/2023</t>
  </si>
  <si>
    <t xml:space="preserve"> 8.9 </t>
  </si>
  <si>
    <t xml:space="preserve"> COMP-667 </t>
  </si>
  <si>
    <t>ABRACADEIRA DE PVC 3/4" - REFERENCIA SBC (059051)</t>
  </si>
  <si>
    <t xml:space="preserve"> 8.10 </t>
  </si>
  <si>
    <t xml:space="preserve"> 91863 </t>
  </si>
  <si>
    <t>ELETRODUTO RÍGIDO ROSCÁVEL, PVC, DN 25 MM (3/4"), PARA CIRCUITOS TERMINAIS, INSTALADO EM FORRO - FORNECIMENTO E INSTALAÇÃO. AF_03/2023</t>
  </si>
  <si>
    <t xml:space="preserve"> 8.11 </t>
  </si>
  <si>
    <t xml:space="preserve"> 91836 </t>
  </si>
  <si>
    <t>ELETRODUTO FLEXÍVEL CORRUGADO, PVC, DN 32 MM (1"), PARA CIRCUITOS TERMINAIS, INSTALADO EM FORRO - FORNECIMENTO E INSTALAÇÃO. AF_03/2023_PA</t>
  </si>
  <si>
    <t xml:space="preserve"> 8.12 </t>
  </si>
  <si>
    <t xml:space="preserve"> 91834 </t>
  </si>
  <si>
    <t>ELETRODUTO FLEXÍVEL CORRUGADO, PVC, DN 25 MM (3/4"), PARA CIRCUITOS TERMINAIS, INSTALADO EM FORRO - FORNECIMENTO E INSTALAÇÃO. AF_03/2023_PA</t>
  </si>
  <si>
    <t xml:space="preserve"> 8.13 </t>
  </si>
  <si>
    <t xml:space="preserve"> COMP-467 </t>
  </si>
  <si>
    <t>LUMINÁRIA TIPO CALHA, DE SOBREPOR, PARA 2 LÂMPADAS TUBULARES LED DE 18 W, SEM REATOR DE PARTIDA RÁPIDA E LÂMPADAS - FORNECIMENTO E INSTALAÇÃO. REFERENCIA SINAPI (97585)</t>
  </si>
  <si>
    <t xml:space="preserve"> 8.14 </t>
  </si>
  <si>
    <t xml:space="preserve"> COMP-519 </t>
  </si>
  <si>
    <t>LUMINÁRIA TIPO PLAFON EM PLÁSTICO, DE SOBREPOR, COM 1 LÂMPADA LED DE 32 W - FORNECIMENTO E INSTALAÇÃO. - REFERENCIA SINAPI (97589)</t>
  </si>
  <si>
    <t xml:space="preserve"> 8.15 </t>
  </si>
  <si>
    <t xml:space="preserve"> 91924 </t>
  </si>
  <si>
    <t>CABO DE COBRE FLEXÍVEL ISOLADO, 1,5 MM², ANTI-CHAMA 450/750 V, PARA CIRCUITOS TERMINAIS - FORNECIMENTO E INSTALAÇÃO. (COR AMARELO)</t>
  </si>
  <si>
    <t xml:space="preserve"> 8.16 </t>
  </si>
  <si>
    <t>CABO DE COBRE FLEXÍVEL ISOLADO, 1,5 MM², ANTI-CHAMA 450/750 V, PARA CIRCUITOS TERMINAIS - FORNECIMENTO E INSTALAÇÃO. (COR AZUL CLARO)</t>
  </si>
  <si>
    <t xml:space="preserve"> 8.17 </t>
  </si>
  <si>
    <t>CABO DE COBRE FLEXÍVEL ISOLADO, 1,5 MM², ANTI-CHAMA 450/750 V, PARA CIRCUITOS TERMINAIS - FORNECIMENTO E INSTALAÇÃO. (COR PRETO)</t>
  </si>
  <si>
    <t xml:space="preserve"> 8.18 </t>
  </si>
  <si>
    <t xml:space="preserve"> 91926 </t>
  </si>
  <si>
    <t>CABO DE COBRE FLEXÍVEL ISOLADO, 2,5 MM², ANTI-CHAMA 450/750 V, PARA CIRCUITOS TERMINAIS - FORNECIMENTO E INSTALAÇÃO. AF_03/2023</t>
  </si>
  <si>
    <t xml:space="preserve"> 8.19 </t>
  </si>
  <si>
    <t>CABO DE COBRE FLEXÍVEL ISOLADO, 2,5 MM², ANTI-CHAMA 450/750 V, PARA CIRCUITOS TERMINAIS - FORNECIMENTO E INSTALAÇÃO. (COR PRETO)</t>
  </si>
  <si>
    <t xml:space="preserve"> 8.20 </t>
  </si>
  <si>
    <t>CABO DE COBRE FLEXÍVEL ISOLADO, 2,5 MM², ANTI-CHAMA 450/750 V, PARA CIRCUITOS TERMINAIS - FORNECIMENTO E INSTALAÇÃO. (COR VERDE-AMARELO)</t>
  </si>
  <si>
    <t xml:space="preserve"> 8.21 </t>
  </si>
  <si>
    <t xml:space="preserve"> 92004 </t>
  </si>
  <si>
    <t>TOMADA MÉDIA DE EMBUTIR (2 MÓDULOS), 2P+T 10 A, INCLUINDO SUPORTE E PLACA - FORNECIMENTO E INSTALAÇÃO. AF_03/2023</t>
  </si>
  <si>
    <t xml:space="preserve"> 8.22 </t>
  </si>
  <si>
    <t xml:space="preserve"> 8.23 </t>
  </si>
  <si>
    <t xml:space="preserve"> 8.24 </t>
  </si>
  <si>
    <t xml:space="preserve"> 00038091 </t>
  </si>
  <si>
    <t>ESPELHO / PLACA CEGA 4" X 2", PARA INSTALACAO DE TOMADAS E INTERRUPTORES</t>
  </si>
  <si>
    <t xml:space="preserve"> 8.25 </t>
  </si>
  <si>
    <t xml:space="preserve"> 92009 </t>
  </si>
  <si>
    <t>TOMADA BAIXA DE EMBUTIR (2 MÓDULOS), 2P+T 20 A, INCLUINDO SUPORTE E PLACA - FORNECIMENTO E INSTALAÇÃO. AF_03/2023</t>
  </si>
  <si>
    <t xml:space="preserve"> 8.26 </t>
  </si>
  <si>
    <t xml:space="preserve"> 91992 </t>
  </si>
  <si>
    <t>TOMADA ALTA DE EMBUTIR (1 MÓDULO), 2P+T 10 A, INCLUINDO SUPORTE E PLACA - FORNECIMENTO E INSTALAÇÃO. AF_03/2023</t>
  </si>
  <si>
    <t xml:space="preserve"> 8.27 </t>
  </si>
  <si>
    <t xml:space="preserve"> COMP-1230 </t>
  </si>
  <si>
    <t>INTERRUPTOR SIMPLES (2 MÓDULO) DE SOBREPOR, 10A/250V - FORNECIMENTO E INSTALAÇÃO. - REFERENCIA SINAPI (91953)</t>
  </si>
  <si>
    <t xml:space="preserve"> 8.28 </t>
  </si>
  <si>
    <t xml:space="preserve"> COMP-759 </t>
  </si>
  <si>
    <t>TOMADA BAIXA DE SOBREPOR (1 MÓDULO), 2P+T 10 A, INCLUINDO SUPORTE E PLACA - FORNECIMENTO E INSTALAÇÃO. - REFERENCIA SINAPI (92000)</t>
  </si>
  <si>
    <t xml:space="preserve"> 9 </t>
  </si>
  <si>
    <t>INSTALAÇÕES HIDROSSANITÁRIAS</t>
  </si>
  <si>
    <t xml:space="preserve"> 9.1 </t>
  </si>
  <si>
    <t>LOUÇAS E METAIS</t>
  </si>
  <si>
    <t xml:space="preserve"> 9.1.1 </t>
  </si>
  <si>
    <t xml:space="preserve"> 95470 </t>
  </si>
  <si>
    <t>VASO SANITARIO SIFONADO CONVENCIONAL COM LOUÇA BRANCA, INCLUSO CONJUNTO DE LIGAÇÃO PARA BACIA SANITÁRIA AJUSTÁVEL - FORNECIMENTO E INSTALAÇÃO. AF_01/2020</t>
  </si>
  <si>
    <t xml:space="preserve"> 9.1.2 </t>
  </si>
  <si>
    <t xml:space="preserve"> 86904 </t>
  </si>
  <si>
    <t>LAVATÓRIO LOUÇA BRANCA SUSPENSO, 29,5 X 39CM OU EQUIVALENTE, PADRÃO POPULAR - FORNECIMENTO E INSTALAÇÃO. AF_01/2020</t>
  </si>
  <si>
    <t xml:space="preserve"> 9.1.3 </t>
  </si>
  <si>
    <t xml:space="preserve"> 86872 </t>
  </si>
  <si>
    <t>TANQUE DE LOUÇA BRANCA COM COLUNA, 30L OU EQUIVALENTE - FORNECIMENTO E INSTALAÇÃO. AF_01/2020</t>
  </si>
  <si>
    <t xml:space="preserve"> 9.1.4 </t>
  </si>
  <si>
    <t xml:space="preserve"> 95472 </t>
  </si>
  <si>
    <t>VASO SANITARIO SIFONADO CONVENCIONAL PARA PCD SEM FURO FRONTAL COM LOUÇA BRANCA SEM ASSENTO, INCLUSO CONJUNTO DE LIGAÇÃO PARA BACIA SANITÁRIA AJUSTÁVEL - FORNECIMENTO E INSTALAÇÃO. AF_01/2020</t>
  </si>
  <si>
    <t xml:space="preserve"> 9.1.5 </t>
  </si>
  <si>
    <t xml:space="preserve"> 100849 </t>
  </si>
  <si>
    <t>ASSENTO SANITÁRIO CONVENCIONAL - FORNECIMENTO E INSTALACAO. AF_01/2020</t>
  </si>
  <si>
    <t xml:space="preserve"> 9.1.6 </t>
  </si>
  <si>
    <t xml:space="preserve"> 100868 </t>
  </si>
  <si>
    <t>BARRA DE APOIO RETA, EM ACO INOX POLIDO, COMPRIMENTO 80 CM,  FIXADA NA PAREDE - FORNECIMENTO E INSTALAÇÃO. AF_01/2020</t>
  </si>
  <si>
    <t xml:space="preserve"> 9.1.7 </t>
  </si>
  <si>
    <t xml:space="preserve"> 100866 </t>
  </si>
  <si>
    <t>BARRA DE APOIO RETA, EM ACO INOX POLIDO, COMPRIMENTO 60CM, FIXADA NA PAREDE - FORNECIMENTO E INSTALAÇÃO. AF_01/2020</t>
  </si>
  <si>
    <t xml:space="preserve"> 9.1.8 </t>
  </si>
  <si>
    <t xml:space="preserve"> 86906 </t>
  </si>
  <si>
    <t>TORNEIRA CROMADA DE MESA, 1/2" OU 3/4", PARA LAVATÓRIO, PADRÃO POPULAR - FORNECIMENTO E INSTALAÇÃO. AF_01/2020</t>
  </si>
  <si>
    <t xml:space="preserve"> 9.1.9 </t>
  </si>
  <si>
    <t xml:space="preserve"> 86911 </t>
  </si>
  <si>
    <t>TORNEIRA CROMADA LONGA, DE PAREDE, 1/2" OU 3/4", PARA PIA DE COZINHA, PADRÃO POPULAR - FORNECIMENTO E INSTALAÇÃO. AF_01/2020</t>
  </si>
  <si>
    <t xml:space="preserve"> 9.2 </t>
  </si>
  <si>
    <t>CLIMATIZAÇÃO</t>
  </si>
  <si>
    <t xml:space="preserve"> 9.2.1 </t>
  </si>
  <si>
    <t xml:space="preserve"> 103253 </t>
  </si>
  <si>
    <t>AR CONDICIONADO SPLIT INVERTER, HI-WALL (PAREDE), 24000 BTU/H, CICLO FRIO - FORNECIMENTO E INSTALAÇÃO. AF_11/2021_PE</t>
  </si>
  <si>
    <t xml:space="preserve"> 9.2.2 </t>
  </si>
  <si>
    <t xml:space="preserve"> 103244 </t>
  </si>
  <si>
    <t>AR CONDICIONADO SPLIT INVERTER, HI-WALL (PAREDE), 9000 BTU/H, CICLO FRIO - FORNECIMENTO E INSTALAÇÃO. AF_11/2021_PE</t>
  </si>
  <si>
    <t xml:space="preserve"> 9.2.3 </t>
  </si>
  <si>
    <t xml:space="preserve"> 103247 </t>
  </si>
  <si>
    <t>AR CONDICIONADO SPLIT INVERTER, HI-WALL (PAREDE), 12000 BTU/H, CICLO FRIO - FORNECIMENTO E INSTALAÇÃO. AF_11/2021_PE</t>
  </si>
  <si>
    <t xml:space="preserve"> 9.2.4 </t>
  </si>
  <si>
    <t xml:space="preserve"> 00001022 </t>
  </si>
  <si>
    <t>CABO DE COBRE, FLEXIVEL, CLASSE 4 OU 5, ISOLACAO EM PVC/A, ANTICHAMA BWF-B, COBERTURA PVC-ST1, ANTICHAMA BWF-B, 1 CONDUTOR, 0,6/1 KV, SECAO NOMINAL 2,5 MM2</t>
  </si>
  <si>
    <t xml:space="preserve"> 9.2.5 </t>
  </si>
  <si>
    <t xml:space="preserve"> 97329 </t>
  </si>
  <si>
    <t>TUBO EM COBRE FLEXÍVEL, DN 1/2", COM ISOLAMENTO, INSTALADO EM RAMAL DE ALIMENTAÇÃO DE AR CONDICIONADO COM CONDENSADORA INDIVIDUAL - FORNECIMENTO E INSTALAÇÃO. AF_12/2015</t>
  </si>
  <si>
    <t xml:space="preserve"> 9.2.6 </t>
  </si>
  <si>
    <t xml:space="preserve"> 97327 </t>
  </si>
  <si>
    <t>TUBO EM COBRE FLEXÍVEL, DN 1/4", COM ISOLAMENTO, INSTALADO EM RAMAL DE ALIMENTAÇÃO DE AR CONDICIONADO COM CONDENSADORA INDIVIDUAL   FORNECIMENTO E INSTALAÇÃO. AF_12/2015</t>
  </si>
  <si>
    <t xml:space="preserve"> 9.2.7 </t>
  </si>
  <si>
    <t xml:space="preserve"> 97328 </t>
  </si>
  <si>
    <t>TUBO EM COBRE FLEXÍVEL, DN 3/8", COM ISOLAMENTO, INSTALADO EM RAMAL DE ALIMENTAÇÃO DE AR CONDICIONADO COM CONDENSADORA INDIVIDUAL - FORNECIMENTO E INSTALAÇÃO. AF_12/2015</t>
  </si>
  <si>
    <t xml:space="preserve"> 9.2.8 </t>
  </si>
  <si>
    <t xml:space="preserve"> 97330 </t>
  </si>
  <si>
    <t>TUBO EM COBRE FLEXÍVEL, DN 5/8", COM ISOLAMENTO, INSTALADO EM RAMAL DE ALIMENTAÇÃO DE AR CONDICIONADO COM CONDENSADORA INDIVIDUAL - FORNECIMENTO E INSTALAÇÃO. AF_12/2015</t>
  </si>
  <si>
    <t xml:space="preserve"> 9.2.9 </t>
  </si>
  <si>
    <t xml:space="preserve"> COMP-1342 </t>
  </si>
  <si>
    <t>Insuflador de ar compacto, para renovação de ar em ambientes, vazão máxima 93 m³/h - REFERENCIA (43.05.100)</t>
  </si>
  <si>
    <t xml:space="preserve"> 9.3 </t>
  </si>
  <si>
    <t>ESGOTO</t>
  </si>
  <si>
    <t xml:space="preserve"> 9.3.1 </t>
  </si>
  <si>
    <t xml:space="preserve"> 97902 </t>
  </si>
  <si>
    <t>CAIXA ENTERRADA HIDRÁULICA RETANGULAR EM ALVENARIA COM TIJOLOS CERÂMICOS MACIÇOS, DIMENSÕES INTERNAS: 0,6X0,6X0,6 M PARA REDE DE ESGOTO. AF_12/2020</t>
  </si>
  <si>
    <t xml:space="preserve"> 9.3.2 </t>
  </si>
  <si>
    <t xml:space="preserve"> 104328 </t>
  </si>
  <si>
    <t>CAIXA SIFONADA, COM GRELHA QUADRADA, PVC, DN 150 X 150 X 50 MM, JUNTA SOLDÁVEL, FORNECIDA E INSTALADA EM RAMAL DE DESCARGA OU EM RAMAL DE ESGOTO SANITÁRIO. AF_08/2022</t>
  </si>
  <si>
    <t xml:space="preserve"> 9.3.3 </t>
  </si>
  <si>
    <t xml:space="preserve"> 86882 </t>
  </si>
  <si>
    <t>SIFÃO DO TIPO GARRAFA/COPO EM PVC 1.1/4  X 1.1/2" - FORNECIMENTO E INSTALAÇÃO. AF_01/2020</t>
  </si>
  <si>
    <t xml:space="preserve"> 9.3.4 </t>
  </si>
  <si>
    <t xml:space="preserve"> 86879 </t>
  </si>
  <si>
    <t>VÁLVULA EM PLÁSTICO 1" PARA PIA, TANQUE OU LAVATÓRIO, COM OU SEM LADRÃO - FORNECIMENTO E INSTALAÇÃO. AF_01/2020</t>
  </si>
  <si>
    <t xml:space="preserve"> 9.3.5 </t>
  </si>
  <si>
    <t xml:space="preserve"> 00000301 </t>
  </si>
  <si>
    <t>ANEL BORRACHA PARA TUBO ESGOTO PREDIAL, DN 100 MM (NBR 5688)</t>
  </si>
  <si>
    <t xml:space="preserve"> 9.3.6 </t>
  </si>
  <si>
    <t xml:space="preserve"> 00000296 </t>
  </si>
  <si>
    <t>ANEL BORRACHA PARA TUBO ESGOTO PREDIAL, DN 50 MM (NBR 5688)</t>
  </si>
  <si>
    <t xml:space="preserve"> 9.3.7 </t>
  </si>
  <si>
    <t xml:space="preserve"> 89748 </t>
  </si>
  <si>
    <t>CURVA CURTA 90 GRAUS, PVC, SERIE NORMAL, ESGOTO PREDIAL, DN 100 MM, JUNTA ELÁSTICA, FORNECIDO E INSTALADO EM RAMAL DE DESCARGA OU RAMAL DE ESGOTO SANITÁRIO. AF_08/2022</t>
  </si>
  <si>
    <t xml:space="preserve"> 9.3.8 </t>
  </si>
  <si>
    <t xml:space="preserve"> 89728 </t>
  </si>
  <si>
    <t>CURVA CURTA 90 GRAUS, PVC, SERIE NORMAL, ESGOTO PREDIAL, DN 40 MM, JUNTA SOLDÁVEL, FORNECIDO E INSTALADO EM RAMAL DE DESCARGA OU RAMAL DE ESGOTO SANITÁRIO. AF_08/2022</t>
  </si>
  <si>
    <t xml:space="preserve"> 9.3.9 </t>
  </si>
  <si>
    <t xml:space="preserve"> 89730 </t>
  </si>
  <si>
    <t>CURVA LONGA 90 GRAUS, PVC, SERIE NORMAL, ESGOTO PREDIAL, DN 40 MM, JUNTA SOLDÁVEL, FORNECIDO E INSTALADO EM RAMAL DE DESCARGA OU RAMAL DE ESGOTO SANITÁRIO. AF_08/2022</t>
  </si>
  <si>
    <t xml:space="preserve"> 9.3.10 </t>
  </si>
  <si>
    <t xml:space="preserve"> 89746 </t>
  </si>
  <si>
    <t>JOELHO 45 GRAUS, PVC, SERIE NORMAL, ESGOTO PREDIAL, DN 100 MM, JUNTA ELÁSTICA, FORNECIDO E INSTALADO EM RAMAL DE DESCARGA OU RAMAL DE ESGOTO SANITÁRIO. AF_08/2022</t>
  </si>
  <si>
    <t xml:space="preserve"> 9.3.11 </t>
  </si>
  <si>
    <t xml:space="preserve"> 89726 </t>
  </si>
  <si>
    <t>JOELHO 45 GRAUS, PVC, SERIE NORMAL, ESGOTO PREDIAL, DN 40 MM, JUNTA SOLDÁVEL, FORNECIDO E INSTALADO EM RAMAL DE DESCARGA OU RAMAL DE ESGOTO SANITÁRIO. AF_08/2022</t>
  </si>
  <si>
    <t xml:space="preserve"> 9.3.12 </t>
  </si>
  <si>
    <t xml:space="preserve"> 89732 </t>
  </si>
  <si>
    <t>JOELHO 45 GRAUS, PVC, SERIE NORMAL, ESGOTO PREDIAL, DN 50 MM, JUNTA ELÁSTICA, FORNECIDO E INSTALADO EM RAMAL DE DESCARGA OU RAMAL DE ESGOTO SANITÁRIO. AF_08/2022</t>
  </si>
  <si>
    <t xml:space="preserve"> 9.3.13 </t>
  </si>
  <si>
    <t xml:space="preserve"> 89744 </t>
  </si>
  <si>
    <t>JOELHO 90 GRAUS, PVC, SERIE NORMAL, ESGOTO PREDIAL, DN 100 MM, JUNTA ELÁSTICA, FORNECIDO E INSTALADO EM RAMAL DE DESCARGA OU RAMAL DE ESGOTO SANITÁRIO. AF_08/2022</t>
  </si>
  <si>
    <t xml:space="preserve"> 9.3.14 </t>
  </si>
  <si>
    <t xml:space="preserve"> 89724 </t>
  </si>
  <si>
    <t>JOELHO 90 GRAUS, PVC, SERIE NORMAL, ESGOTO PREDIAL, DN 40 MM, JUNTA SOLDÁVEL, FORNECIDO E INSTALADO EM RAMAL DE DESCARGA OU RAMAL DE ESGOTO SANITÁRIO. AF_08/2022</t>
  </si>
  <si>
    <t xml:space="preserve"> 9.3.15 </t>
  </si>
  <si>
    <t xml:space="preserve"> 00003517 </t>
  </si>
  <si>
    <t>JOELHO PVC, SOLDAVEL, BB, 90 GRAUS, SEM ANEL, DN 40 MM, PARA ESGOTO PREDIAL SECUNDARIO</t>
  </si>
  <si>
    <t xml:space="preserve"> 9.3.16 </t>
  </si>
  <si>
    <t xml:space="preserve"> 104345 </t>
  </si>
  <si>
    <t>JUNÇÃO DE REDUÇÃO INVERTIDA, PVC, SÉRIE NORMAL, ESGOTO PREDIAL, DN 100 X 50 MM, JUNTA ELÁSTICA, FORNECIDO E INSTALADO EM RAMAL DE DESCARGA OU RAMAL DE ESGOTO SANITÁRIO. AF_08/2022</t>
  </si>
  <si>
    <t xml:space="preserve"> 9.3.17 </t>
  </si>
  <si>
    <t xml:space="preserve"> 89797 </t>
  </si>
  <si>
    <t>JUNÇÃO SIMPLES, PVC, SERIE NORMAL, ESGOTO PREDIAL, DN 100 X 100 MM, JUNTA ELÁSTICA, FORNECIDO E INSTALADO EM RAMAL DE DESCARGA OU RAMAL DE ESGOTO SANITÁRIO. AF_08/2022</t>
  </si>
  <si>
    <t xml:space="preserve"> 9.3.18 </t>
  </si>
  <si>
    <t xml:space="preserve"> 89752 </t>
  </si>
  <si>
    <t>LUVA SIMPLES, PVC, SERIE NORMAL, ESGOTO PREDIAL, DN 40 MM, JUNTA SOLDÁVEL, FORNECIDO E INSTALADO EM RAMAL DE DESCARGA OU RAMAL DE ESGOTO SANITÁRIO. AF_08/2022</t>
  </si>
  <si>
    <t xml:space="preserve"> 9.3.19 </t>
  </si>
  <si>
    <t xml:space="preserve"> 89778 </t>
  </si>
  <si>
    <t>LUVA SIMPLES, PVC, SERIE NORMAL, ESGOTO PREDIAL, DN 100 MM, JUNTA ELÁSTICA, FORNECIDO E INSTALADO EM RAMAL DE DESCARGA OU RAMAL DE ESGOTO SANITÁRIO. AF_08/2022</t>
  </si>
  <si>
    <t xml:space="preserve"> 9.3.20 </t>
  </si>
  <si>
    <t xml:space="preserve"> 89753 </t>
  </si>
  <si>
    <t>LUVA SIMPLES, PVC, SERIE NORMAL, ESGOTO PREDIAL, DN 50 MM, JUNTA ELÁSTICA, FORNECIDO E INSTALADO EM RAMAL DE DESCARGA OU RAMAL DE ESGOTO SANITÁRIO. AF_08/2022</t>
  </si>
  <si>
    <t xml:space="preserve"> 9.3.21 </t>
  </si>
  <si>
    <t xml:space="preserve"> 89714 </t>
  </si>
  <si>
    <t>TUBO PVC, SERIE NORMAL, ESGOTO PREDIAL, DN 100 MM, FORNECIDO E INSTALADO EM RAMAL DE DESCARGA OU RAMAL DE ESGOTO SANITÁRIO. AF_08/2022</t>
  </si>
  <si>
    <t xml:space="preserve"> 9.3.22 </t>
  </si>
  <si>
    <t xml:space="preserve"> 89711 </t>
  </si>
  <si>
    <t>TUBO PVC, SERIE NORMAL, ESGOTO PREDIAL, DN 40 MM, FORNECIDO E INSTALADO EM RAMAL DE DESCARGA OU RAMAL DE ESGOTO SANITÁRIO. AF_08/2022</t>
  </si>
  <si>
    <t xml:space="preserve"> 9.3.23 </t>
  </si>
  <si>
    <t xml:space="preserve"> 89712 </t>
  </si>
  <si>
    <t>TUBO PVC, SERIE NORMAL, ESGOTO PREDIAL, DN 50 MM, FORNECIDO E INSTALADO EM RAMAL DE DESCARGA OU RAMAL DE ESGOTO SANITÁRIO. AF_08/2022</t>
  </si>
  <si>
    <t xml:space="preserve"> 9.3.24 </t>
  </si>
  <si>
    <t xml:space="preserve"> 89731 </t>
  </si>
  <si>
    <t>JOELHO 90 GRAUS, PVC, SERIE NORMAL, ESGOTO PREDIAL, DN 50 MM, JUNTA ELÁSTICA, FORNECIDO E INSTALADO EM RAMAL DE DESCARGA OU RAMAL DE ESGOTO SANITÁRIO. AF_08/2022</t>
  </si>
  <si>
    <t xml:space="preserve"> 9.3.25 </t>
  </si>
  <si>
    <t xml:space="preserve"> 89785 </t>
  </si>
  <si>
    <t>JUNÇÃO SIMPLES, PVC, SERIE NORMAL, ESGOTO PREDIAL, DN 50 X 50 MM, JUNTA ELÁSTICA, FORNECIDO E INSTALADO EM RAMAL DE DESCARGA OU RAMAL DE ESGOTO SANITÁRIO. AF_08/2022</t>
  </si>
  <si>
    <t xml:space="preserve"> 9.3.26 </t>
  </si>
  <si>
    <t xml:space="preserve"> COMP-511 </t>
  </si>
  <si>
    <t>FILTRO ANAERÓBIO RETANGULAR, EM ALVENARIA COM BLOCOS DE CONCRETO, DIMENSÕES INTERNAS: 1,4 X 2,1 X H=1,2 M, VOLUME ÚTIL: 3528 L . REFERENCIA SINAPI (98090)</t>
  </si>
  <si>
    <t xml:space="preserve"> 9.3.28 </t>
  </si>
  <si>
    <t xml:space="preserve"> COMP-581 </t>
  </si>
  <si>
    <t>TANQUE SÉPTICO RETANGULAR, EM ALVENARIA COM BLOCOS DE CONCRETO, DIMENSÕES INTERNAS: 1,2 X 2,4 X H=1,45 M - REFERENCIA SINAPI (98083)</t>
  </si>
  <si>
    <t xml:space="preserve"> 9.3.29 </t>
  </si>
  <si>
    <t xml:space="preserve"> COMP-726 </t>
  </si>
  <si>
    <t>SUMIDOURO CIRCULAR, EM CONCRETO PRÉ-MOLDADO, DIÂMETRO INTERNO = 1,50 M, ALTURA INTERNA = 1,30 M. - REFERENCIA SINAPI (98062)</t>
  </si>
  <si>
    <t xml:space="preserve"> 9.4 </t>
  </si>
  <si>
    <t>PLUVIAL</t>
  </si>
  <si>
    <t xml:space="preserve"> 9.4.1 </t>
  </si>
  <si>
    <t xml:space="preserve"> COMP-677 </t>
  </si>
  <si>
    <t xml:space="preserve"> 9.4.2 </t>
  </si>
  <si>
    <t xml:space="preserve"> COMP-678 </t>
  </si>
  <si>
    <t>CABECEIRA PARA CALHA PLATIBANDA GALVANIZADA 28cm - REFERENCIA SBC (100326)</t>
  </si>
  <si>
    <t xml:space="preserve"> 9.4.3 </t>
  </si>
  <si>
    <t xml:space="preserve"> 94227 </t>
  </si>
  <si>
    <t>CALHA EM CHAPA DE AÇO GALVANIZADO NÚMERO 24, DESENVOLVIMENTO DE 33 CM, INCLUSO TRANSPORTE VERTICAL. AF_07/2019</t>
  </si>
  <si>
    <t xml:space="preserve"> 9.4.4 </t>
  </si>
  <si>
    <t xml:space="preserve"> 94228 </t>
  </si>
  <si>
    <t>CALHA EM CHAPA DE AÇO GALVANIZADO NÚMERO 24, DESENVOLVIMENTO DE 50 CM, INCLUSO TRANSPORTE VERTICAL. AF_07/2019</t>
  </si>
  <si>
    <t xml:space="preserve"> 9.4.5 </t>
  </si>
  <si>
    <t xml:space="preserve"> 89578 </t>
  </si>
  <si>
    <t>TUBO PVC, SÉRIE R, ÁGUA PLUVIAL, DN 100 MM, FORNECIDO E INSTALADO EM CONDUTORES VERTICAIS DE ÁGUAS PLUVIAIS. AF_06/2022</t>
  </si>
  <si>
    <t xml:space="preserve"> 9.5 </t>
  </si>
  <si>
    <t>VENTILAÇÃO</t>
  </si>
  <si>
    <t xml:space="preserve"> 9.5.1 </t>
  </si>
  <si>
    <t xml:space="preserve"> 9.5.2 </t>
  </si>
  <si>
    <t xml:space="preserve"> 89802 </t>
  </si>
  <si>
    <t>JOELHO 45 GRAUS, PVC, SERIE NORMAL, ESGOTO PREDIAL, DN 50 MM, JUNTA ELÁSTICA, FORNECIDO E INSTALADO EM PRUMADA DE ESGOTO SANITÁRIO OU VENTILAÇÃO. AF_08/2022</t>
  </si>
  <si>
    <t xml:space="preserve"> 9.5.3 </t>
  </si>
  <si>
    <t xml:space="preserve"> 89801 </t>
  </si>
  <si>
    <t>JOELHO 90 GRAUS, PVC, SERIE NORMAL, ESGOTO PREDIAL, DN 50 MM, JUNTA ELÁSTICA, FORNECIDO E INSTALADO EM PRUMADA DE ESGOTO SANITÁRIO OU VENTILAÇÃO. AF_08/2022</t>
  </si>
  <si>
    <t xml:space="preserve"> 9.5.4 </t>
  </si>
  <si>
    <t xml:space="preserve"> 104348 </t>
  </si>
  <si>
    <t>TERMINAL DE VENTILAÇÃO, PVC, SÉRIE NORMAL, ESGOTO PREDIAL, DN 50 MM, JUNTA SOLDÁVEL, FORNECIDO E INSTALADO EM PRUMADA DE ESGOTO SANITÁRIO OU VENTILAÇÃO. AF_08/2022</t>
  </si>
  <si>
    <t xml:space="preserve"> 9.5.5 </t>
  </si>
  <si>
    <t xml:space="preserve"> 89798 </t>
  </si>
  <si>
    <t>TUBO PVC, SERIE NORMAL, ESGOTO PREDIAL, DN 50 MM, FORNECIDO E INSTALADO EM PRUMADA DE ESGOTO SANITÁRIO OU VENTILAÇÃO. AF_08/2022</t>
  </si>
  <si>
    <t xml:space="preserve"> 9.5.6 </t>
  </si>
  <si>
    <t xml:space="preserve"> 89825 </t>
  </si>
  <si>
    <t>TE, PVC, SERIE NORMAL, ESGOTO PREDIAL, DN 50 X 50 MM, JUNTA ELÁSTICA, FORNECIDO E INSTALADO EM PRUMADA DE ESGOTO SANITÁRIO OU VENTILAÇÃO. AF_08/2022</t>
  </si>
  <si>
    <t xml:space="preserve"> 9.6 </t>
  </si>
  <si>
    <t>ÁGUA FRIA</t>
  </si>
  <si>
    <t xml:space="preserve"> 9.6.2 </t>
  </si>
  <si>
    <t xml:space="preserve"> 89987 </t>
  </si>
  <si>
    <t>REGISTRO DE GAVETA BRUTO, LATÃO, ROSCÁVEL, 3/4", COM ACABAMENTO E CANOPLA CROMADOS - FORNECIMENTO E INSTALAÇÃO. AF_08/2021</t>
  </si>
  <si>
    <t xml:space="preserve"> 9.6.3 </t>
  </si>
  <si>
    <t xml:space="preserve"> 99635 </t>
  </si>
  <si>
    <t>VÁLVULA DE DESCARGA METÁLICA, BASE 1 1/2", ACABAMENTO METALICO CROMADO - FORNECIMENTO E INSTALAÇÃO. AF_08/2021</t>
  </si>
  <si>
    <t xml:space="preserve"> 9.6.4 </t>
  </si>
  <si>
    <t xml:space="preserve"> 00006140 </t>
  </si>
  <si>
    <t>BOLSA DE LIGACAO EM PVC FLEXIVEL PARA VASO SANITARIO 40 MM (1 1/2")</t>
  </si>
  <si>
    <t xml:space="preserve"> 9.6.5 </t>
  </si>
  <si>
    <t xml:space="preserve"> 86884 </t>
  </si>
  <si>
    <t>ENGATE FLEXÍVEL EM PLÁSTICO BRANCO, 1/2" X 30CM - FORNECIMENTO E INSTALAÇÃO. AF_01/2020</t>
  </si>
  <si>
    <t xml:space="preserve"> 9.6.6 </t>
  </si>
  <si>
    <t xml:space="preserve"> 89383 </t>
  </si>
  <si>
    <t>ADAPTADOR CURTO COM BOLSA E ROSCA PARA REGISTRO, PVC, SOLDÁVEL, DN 25MM X 3/4 , INSTALADO EM RAMAL OU SUB-RAMAL DE ÁGUA - FORNECIMENTO E INSTALAÇÃO. AF_06/2022</t>
  </si>
  <si>
    <t xml:space="preserve"> 9.6.7 </t>
  </si>
  <si>
    <t xml:space="preserve"> 104001 </t>
  </si>
  <si>
    <t>ADAPTADOR CURTO COM BOLSA E ROSCA PARA REGISTRO, PVC, SOLDÁVEL, DN 50MM X 1.1/2", INSTALADO EM RAMAL DE DISTRIBUIÇÃO DE ÁGUA - FORNECIMENTO E INSTALAÇÃO. AF_06/2022</t>
  </si>
  <si>
    <t xml:space="preserve"> 9.6.8 </t>
  </si>
  <si>
    <t xml:space="preserve"> 103948 </t>
  </si>
  <si>
    <t>BUCHA DE REDUÇÃO, CURTA, PVC, SOLDÁVEL, DN 32 X 25 MM, INSTALADO EM RAMAL OU SUB-RAMAL DE ÁGUA - FORNECIMENTO E INSTALAÇÃO. AF_06/2022</t>
  </si>
  <si>
    <t xml:space="preserve"> 9.6.9 </t>
  </si>
  <si>
    <t xml:space="preserve"> 103959 </t>
  </si>
  <si>
    <t>BUCHA DE REDUÇÃO, CURTA, PVC, SOLDÁVEL, DN 60 X 50 MM, INSTALADO EM PRUMADA DE ÁGUA - FORNECIMENTO E INSTALAÇÃO. AF_06/2022</t>
  </si>
  <si>
    <t xml:space="preserve"> 9.6.10 </t>
  </si>
  <si>
    <t xml:space="preserve"> 89370 </t>
  </si>
  <si>
    <t>CURVA 45 GRAUS, PVC, SOLDÁVEL, DN 32MM, INSTALADO EM RAMAL OU SUB-RAMAL DE ÁGUA - FORNECIMENTO E INSTALAÇÃO. AF_06/2022</t>
  </si>
  <si>
    <t xml:space="preserve"> 9.6.11 </t>
  </si>
  <si>
    <t xml:space="preserve"> 89504 </t>
  </si>
  <si>
    <t>CURVA 45 GRAUS, PVC, SOLDÁVEL, DN 50MM, INSTALADO EM PRUMADA DE ÁGUA - FORNECIMENTO E INSTALAÇÃO. AF_06/2022</t>
  </si>
  <si>
    <t xml:space="preserve"> 9.6.13 </t>
  </si>
  <si>
    <t xml:space="preserve"> 89364 </t>
  </si>
  <si>
    <t>CURVA 90 GRAUS, PVC, SOLDÁVEL, DN 25MM, INSTALADO EM RAMAL OU SUB-RAMAL DE ÁGUA - FORNECIMENTO E INSTALAÇÃO. AF_06/2022</t>
  </si>
  <si>
    <t xml:space="preserve"> 9.6.14 </t>
  </si>
  <si>
    <t xml:space="preserve"> 89369 </t>
  </si>
  <si>
    <t>CURVA 90 GRAUS, PVC, SOLDÁVEL, DN 32MM, INSTALADO EM RAMAL OU SUB-RAMAL DE ÁGUA - FORNECIMENTO E INSTALAÇÃO. AF_06/2022</t>
  </si>
  <si>
    <t xml:space="preserve"> 9.6.15 </t>
  </si>
  <si>
    <t xml:space="preserve"> 103986 </t>
  </si>
  <si>
    <t>CURVA 90 GRAUS, PVC, SOLDÁVEL, DN 50MM, INSTALADO EM RAMAL DE DISTRIBUIÇÃO DE ÁGUA - FORNECIMENTO E INSTALAÇÃO. AF_06/2022</t>
  </si>
  <si>
    <t xml:space="preserve"> 9.6.16 </t>
  </si>
  <si>
    <t xml:space="preserve"> 89507 </t>
  </si>
  <si>
    <t>CURVA 90 GRAUS, PVC, SOLDÁVEL, DN 60MM, INSTALADO EM PRUMADA DE ÁGUA - FORNECIMENTO E INSTALAÇÃO. AF_06/2022</t>
  </si>
  <si>
    <t xml:space="preserve"> 9.6.17 </t>
  </si>
  <si>
    <t xml:space="preserve"> 89377 </t>
  </si>
  <si>
    <t>CURVA DE TRANSPOSIÇÃO, PVC, SOLDÁVEL, DN 20MM, INSTALADO EM RAMAL OU SUB-RAMAL DE ÁGUA - FORNECIMENTO E INSTALAÇÃO. AF_06/2022</t>
  </si>
  <si>
    <t xml:space="preserve"> 9.6.18 </t>
  </si>
  <si>
    <t xml:space="preserve"> 89363 </t>
  </si>
  <si>
    <t>JOELHO 45 GRAUS, PVC, SOLDÁVEL, DN 25MM, INSTALADO EM RAMAL OU SUB-RAMAL DE ÁGUA - FORNECIMENTO E INSTALAÇÃO. AF_06/2022</t>
  </si>
  <si>
    <t xml:space="preserve"> 9.6.19 </t>
  </si>
  <si>
    <t xml:space="preserve"> 89362 </t>
  </si>
  <si>
    <t>JOELHO 90 GRAUS, PVC, SOLDÁVEL, DN 25MM, INSTALADO EM RAMAL OU SUB-RAMAL DE ÁGUA - FORNECIMENTO E INSTALAÇÃO. AF_06/2022</t>
  </si>
  <si>
    <t xml:space="preserve"> 9.6.20 </t>
  </si>
  <si>
    <t xml:space="preserve"> 89501 </t>
  </si>
  <si>
    <t>JOELHO 90 GRAUS, PVC, SOLDÁVEL, DN 50MM, INSTALADO EM PRUMADA DE ÁGUA - FORNECIMENTO E INSTALAÇÃO. AF_06/2022</t>
  </si>
  <si>
    <t xml:space="preserve"> 9.6.21 </t>
  </si>
  <si>
    <t xml:space="preserve"> 89386 </t>
  </si>
  <si>
    <t>LUVA, PVC, SOLDÁVEL, DN 32MM, INSTALADO EM RAMAL OU SUB-RAMAL DE ÁGUA - FORNECIMENTO E INSTALAÇÃO. AF_06/2022</t>
  </si>
  <si>
    <t xml:space="preserve"> 9.6.22 </t>
  </si>
  <si>
    <t xml:space="preserve"> 89597 </t>
  </si>
  <si>
    <t>LUVA, PVC, SOLDÁVEL, DN 60MM, INSTALADO EM PRUMADA DE ÁGUA - FORNECIMENTO E INSTALAÇÃO. AF_06/2022</t>
  </si>
  <si>
    <t xml:space="preserve"> 9.6.23 </t>
  </si>
  <si>
    <t xml:space="preserve"> 89356 </t>
  </si>
  <si>
    <t>TUBO, PVC, SOLDÁVEL, DN 25MM, INSTALADO EM RAMAL OU SUB-RAMAL DE ÁGUA - FORNECIMENTO E INSTALAÇÃO. AF_06/2022</t>
  </si>
  <si>
    <t xml:space="preserve"> 9.6.24 </t>
  </si>
  <si>
    <t xml:space="preserve"> 89357 </t>
  </si>
  <si>
    <t>TUBO, PVC, SOLDÁVEL, DN 32MM, INSTALADO EM RAMAL OU SUB-RAMAL DE ÁGUA - FORNECIMENTO E INSTALAÇÃO. AF_06/2022</t>
  </si>
  <si>
    <t xml:space="preserve"> 9.6.25 </t>
  </si>
  <si>
    <t xml:space="preserve"> 103979 </t>
  </si>
  <si>
    <t>TUBO, PVC, SOLDÁVEL, DN 50MM, INSTALADO EM RAMAL DE DISTRIBUIÇÃO DE ÁGUA - FORNECIMENTO E INSTALAÇÃO. AF_06/2022</t>
  </si>
  <si>
    <t xml:space="preserve"> 9.6.26 </t>
  </si>
  <si>
    <t xml:space="preserve"> 89450 </t>
  </si>
  <si>
    <t>TUBO, PVC, SOLDÁVEL, DN 60MM, INSTALADO EM PRUMADA DE ÁGUA - FORNECIMENTO E INSTALAÇÃO. AF_06/2022</t>
  </si>
  <si>
    <t xml:space="preserve"> 9.6.27 </t>
  </si>
  <si>
    <t xml:space="preserve"> 89395 </t>
  </si>
  <si>
    <t>TE, PVC, SOLDÁVEL, DN 25MM, INSTALADO EM RAMAL OU SUB-RAMAL DE ÁGUA - FORNECIMENTO E INSTALAÇÃO. AF_06/2022</t>
  </si>
  <si>
    <t xml:space="preserve"> 9.6.28 </t>
  </si>
  <si>
    <t xml:space="preserve"> 89398 </t>
  </si>
  <si>
    <t>TE, PVC, SOLDÁVEL, DN 32MM, INSTALADO EM RAMAL OU SUB-RAMAL DE ÁGUA - FORNECIMENTO E INSTALAÇÃO. AF_06/2022</t>
  </si>
  <si>
    <t xml:space="preserve"> 9.6.29 </t>
  </si>
  <si>
    <t xml:space="preserve"> 89628 </t>
  </si>
  <si>
    <t>TE, PVC, SOLDÁVEL, DN 60MM, INSTALADO EM PRUMADA DE ÁGUA - FORNECIMENTO E INSTALAÇÃO. AF_06/2022</t>
  </si>
  <si>
    <t xml:space="preserve"> 9.6.30 </t>
  </si>
  <si>
    <t xml:space="preserve"> 103950 </t>
  </si>
  <si>
    <t>JOELHO DE REDUÇÃO, 90 GRAUS, PVC, SOLDÁVEL, DN 25 MM X 20 MM, INSTALADO EM RAMAL OU SUB-RAMAL DE ÁGUA - FORNECIMENTO E INSTALAÇÃO. AF_06/2022</t>
  </si>
  <si>
    <t xml:space="preserve"> 9.6.31 </t>
  </si>
  <si>
    <t xml:space="preserve"> 89379 </t>
  </si>
  <si>
    <t>LUVA DE CORRER, PVC, SOLDÁVEL, DN 25MM, INSTALADO EM RAMAL OU SUB-RAMAL DE ÁGUA - FORNECIMENTO E INSTALAÇÃO. AF_12/2014</t>
  </si>
  <si>
    <t xml:space="preserve"> 9.6.32 </t>
  </si>
  <si>
    <t xml:space="preserve"> 89577 </t>
  </si>
  <si>
    <t>LUVA DE CORRER, PVC, SOLDÁVEL, DN 50MM, INSTALADO EM PRUMADA DE ÁGUA - FORNECIMENTO E INSTALAÇÃO. AF_06/2022</t>
  </si>
  <si>
    <t xml:space="preserve"> 9.6.33 </t>
  </si>
  <si>
    <t xml:space="preserve"> 89575 </t>
  </si>
  <si>
    <t>LUVA, PVC, SOLDÁVEL, DN 50MM, INSTALADO EM PRUMADA DE ÁGUA - FORNECIMENTO E INSTALAÇÃO. AF_06/2022</t>
  </si>
  <si>
    <t xml:space="preserve"> 9.6.34 </t>
  </si>
  <si>
    <t xml:space="preserve"> 89366 </t>
  </si>
  <si>
    <t>JOELHO 90 GRAUS COM BUCHA DE LATÃO, PVC, SOLDÁVEL, DN 25MM, X 3/4  INSTALADO EM RAMAL OU SUB-RAMAL DE ÁGUA - FORNECIMENTO E INSTALAÇÃO. AF_06/2022</t>
  </si>
  <si>
    <t xml:space="preserve"> 10 </t>
  </si>
  <si>
    <t xml:space="preserve"> 10.1 </t>
  </si>
  <si>
    <t xml:space="preserve"> 100807 </t>
  </si>
  <si>
    <t>TUBO, PEX, MULTICAMADA, COM TUBO LUVA, DN 16, INSTALADO EM RAMAL INTERNO DE INSTALAÇÕES DE GÁS - FORNECIMENTO E INSTALAÇÃO. AF_01/2020</t>
  </si>
  <si>
    <t xml:space="preserve"> 10.2 </t>
  </si>
  <si>
    <t xml:space="preserve"> 96809 </t>
  </si>
  <si>
    <t>CONEXÃO FIXA, ROSCA FÊMEA, METÁLICA, PARA INSTALAÇÕES EM PEX ÁGUA, DN 16 MM X 1/2", COM ANEL DESLIZANTE. FORNECIMENTO E INSTALAÇÃO. AF_02/2023</t>
  </si>
  <si>
    <t xml:space="preserve"> 10.3 </t>
  </si>
  <si>
    <t xml:space="preserve"> 96838 </t>
  </si>
  <si>
    <t>JOELHO 90 GRAUS, ROSCA FÊMEA TERMINAL, METÁLICO, PARA INSTALAÇÕES EM PEX ÁGUA, DN 16MM X 1/2", CONEXÃO POR ANEL DESLIZANTE - FORNECIMENTO E INSTALAÇÃO. AF_02/2023</t>
  </si>
  <si>
    <t xml:space="preserve"> 10.4 </t>
  </si>
  <si>
    <t xml:space="preserve"> 103029 </t>
  </si>
  <si>
    <t>REGISTRO OU REGULADOR DE GÁS DE COZINHA - FORNECIMENTO E INSTALAÇÃO. AF_08/2021</t>
  </si>
  <si>
    <t xml:space="preserve"> 10.5 </t>
  </si>
  <si>
    <t xml:space="preserve"> COMP-695 </t>
  </si>
  <si>
    <t>Pig Tail ou chicote flexível  de cobre, B-190,  para condução de gás - REFERENCIA ORSE (7838)</t>
  </si>
  <si>
    <t xml:space="preserve"> 11 </t>
  </si>
  <si>
    <t>PINTURAS E ACABAMENTOS</t>
  </si>
  <si>
    <t xml:space="preserve"> 11.1 </t>
  </si>
  <si>
    <t>PINTURA DE PAREDE NOVAS DA REFORMA</t>
  </si>
  <si>
    <t xml:space="preserve"> 11.1.1 </t>
  </si>
  <si>
    <t xml:space="preserve"> 88497 </t>
  </si>
  <si>
    <t>EMASSAMENTO COM MASSA LÁTEX, APLICAÇÃO EM PAREDE, DUAS DEMÃOS, LIXAMENTO MANUAL. AF_04/2023</t>
  </si>
  <si>
    <t xml:space="preserve"> 11.1.2 </t>
  </si>
  <si>
    <t xml:space="preserve"> 88485 </t>
  </si>
  <si>
    <t>FUNDO SELADOR ACRÍLICO, APLICAÇÃO MANUAL EM PAREDE, UMA DEMÃO. AF_04/2023</t>
  </si>
  <si>
    <t xml:space="preserve"> 11.1.3 </t>
  </si>
  <si>
    <t xml:space="preserve"> 88489 </t>
  </si>
  <si>
    <t>PINTURA LÁTEX ACRÍLICA PREMIUM, APLICAÇÃO MANUAL EM PAREDES, DUAS DEMÃOS. AF_04/2023</t>
  </si>
  <si>
    <t xml:space="preserve"> 11.2 </t>
  </si>
  <si>
    <t>PINTURA DE ESQUADRIAS</t>
  </si>
  <si>
    <t xml:space="preserve"> 11.2.1 </t>
  </si>
  <si>
    <t xml:space="preserve"> 102197 </t>
  </si>
  <si>
    <t>PINTURA FUNDO NIVELADOR ALQUÍDICO BRANCO EM MADEIRA. AF_01/2021</t>
  </si>
  <si>
    <t xml:space="preserve"> 11.2.2 </t>
  </si>
  <si>
    <t xml:space="preserve"> 102219 </t>
  </si>
  <si>
    <t>PINTURA TINTA DE ACABAMENTO (PIGMENTADA) ESMALTE SINTÉTICO ACETINADO EM MADEIRA, 2 DEMÃOS. AF_01/2021</t>
  </si>
  <si>
    <t xml:space="preserve"> 11.3 </t>
  </si>
  <si>
    <t>PINTURA DE PAREDES EXISTENTES</t>
  </si>
  <si>
    <t xml:space="preserve"> 11.3.1 </t>
  </si>
  <si>
    <t xml:space="preserve"> 11.3.2 </t>
  </si>
  <si>
    <t xml:space="preserve"> 11.3.3 </t>
  </si>
  <si>
    <t xml:space="preserve"> 11.3.4 </t>
  </si>
  <si>
    <t xml:space="preserve"> COMP-687 </t>
  </si>
  <si>
    <t>PINTURA DE PAREDE COM TINTA EPÓXI, APLICAÇÃO MANUAL, 2 DEMÃOS, INCLUSO PRIMER EPÓXI. - REFERENCIA SINAPI (102494) - (SALA DE IMUNIZAÇÃO, CONSULTÓRIO OBSTETRICIA E CONSULTÓRIO INDIFERENCIADO)</t>
  </si>
  <si>
    <t xml:space="preserve"> 11.4 </t>
  </si>
  <si>
    <t>PINTURA PAREDES DA AMPLIAÇÃO</t>
  </si>
  <si>
    <t xml:space="preserve"> 11.4.1 </t>
  </si>
  <si>
    <t xml:space="preserve"> 11.4.2 </t>
  </si>
  <si>
    <t xml:space="preserve"> 11.4.3 </t>
  </si>
  <si>
    <t xml:space="preserve"> 11.5 </t>
  </si>
  <si>
    <t>PINTURA TETO ALPENDRE</t>
  </si>
  <si>
    <t xml:space="preserve"> 11.5.1 </t>
  </si>
  <si>
    <t xml:space="preserve"> 88484 </t>
  </si>
  <si>
    <t>FUNDO SELADOR ACRÍLICO, APLICAÇÃO MANUAL EM TETO, UMA DEMÃO. AF_04/2023</t>
  </si>
  <si>
    <t xml:space="preserve"> 11.5.2 </t>
  </si>
  <si>
    <t xml:space="preserve"> 11.6 </t>
  </si>
  <si>
    <t>PINTURA TETO AMPLIAÇÃO</t>
  </si>
  <si>
    <t xml:space="preserve"> 11.6.1 </t>
  </si>
  <si>
    <t xml:space="preserve"> 11.6.2 </t>
  </si>
  <si>
    <t xml:space="preserve"> 88488 </t>
  </si>
  <si>
    <t>PINTURA LÁTEX ACRÍLICA PREMIUM, APLICAÇÃO MANUAL EM TETO, DUAS DEMÃOS. AF_04/2023</t>
  </si>
  <si>
    <t xml:space="preserve"> 11.7 </t>
  </si>
  <si>
    <t>PINTURA VIGAS E PILARES ALPENDRE</t>
  </si>
  <si>
    <t xml:space="preserve"> 11.7.1 </t>
  </si>
  <si>
    <t xml:space="preserve"> 88415 </t>
  </si>
  <si>
    <t>APLICAÇÃO MANUAL DE FUNDO SELADOR ACRÍLICO EM PAREDES EXTERNAS DE CASAS. AF_03/2024</t>
  </si>
  <si>
    <t xml:space="preserve"> 11.7.2 </t>
  </si>
  <si>
    <t xml:space="preserve"> 12 </t>
  </si>
  <si>
    <t>INSTALAÇÕES PREVENTIVAS CONTRA INCÊNDIO</t>
  </si>
  <si>
    <t xml:space="preserve"> 12.1 </t>
  </si>
  <si>
    <t xml:space="preserve"> COMP-832 </t>
  </si>
  <si>
    <t>PLACA DE SINALIZACAO AUTONOMA INDICATIVA DE SAIDA 24X12CM-FORNECIMENTO E INSTALAÇÃO</t>
  </si>
  <si>
    <t xml:space="preserve"> 12.2 </t>
  </si>
  <si>
    <t xml:space="preserve"> 101908 </t>
  </si>
  <si>
    <t>EXTINTOR DE INCÊNDIO PORTÁTIL COM CARGA DE PQS DE 4 KG, CLASSE BC - FORNECIMENTO E INSTALAÇÃO. AF_10/2020_PE</t>
  </si>
  <si>
    <t xml:space="preserve"> 12.3 </t>
  </si>
  <si>
    <t xml:space="preserve"> 97599 </t>
  </si>
  <si>
    <t>LUMINÁRIA DE EMERGÊNCIA, COM 30 LÂMPADAS LED DE 2 W, SEM REATOR - FORNECIMENTO E INSTALAÇÃO. AF_02/2020</t>
  </si>
  <si>
    <t xml:space="preserve"> 13 </t>
  </si>
  <si>
    <t>COBERTURA JARDIM</t>
  </si>
  <si>
    <t xml:space="preserve"> 13.1 </t>
  </si>
  <si>
    <t xml:space="preserve"> 100384 </t>
  </si>
  <si>
    <t>FABRICAÇÃO E INSTALAÇÃO DE PONTALETES DE MADEIRA NÃO APARELHADA PARA TELHADOS COM ATÉ 2 ÁGUAS E COM TELHA ONDULADA DE FIBROCIMENTO, ALUMÍNIO OU PLÁSTICA EM EDIFÍCIO INSTITUCIONAL TÉRREO, INCLUSO TRANSPORTE VERTICAL. AF_07/2019</t>
  </si>
  <si>
    <t xml:space="preserve"> 13.2 </t>
  </si>
  <si>
    <t xml:space="preserve"> 92543 </t>
  </si>
  <si>
    <t>TRAMA DE MADEIRA COMPOSTA POR TERÇAS PARA TELHADOS DE ATÉ 2 ÁGUAS PARA TELHA ONDULADA DE FIBROCIMENTO, METÁLICA, PLÁSTICA OU TERMOACÚSTICA, INCLUSO TRANSPORTE VERTICAL. AF_07/2019</t>
  </si>
  <si>
    <t xml:space="preserve"> 13.3 </t>
  </si>
  <si>
    <t xml:space="preserve"> 94207 </t>
  </si>
  <si>
    <t>TELHAMENTO COM TELHA ONDULADA DE FIBROCIMENTO E = 6 MM, COM RECOBRIMENTO LATERAL DE 1/4 DE ONDA PARA TELHADO COM INCLINAÇÃO MAIOR QUE 10°, COM ATÉ 2 ÁGUAS, INCLUSO IÇAMENTO. AF_07/2019</t>
  </si>
  <si>
    <t xml:space="preserve"> 13.5 </t>
  </si>
  <si>
    <t xml:space="preserve"> 94231 </t>
  </si>
  <si>
    <t>RUFO EM CHAPA DE AÇO GALVANIZADO NÚMERO 24, CORTE DE 25 CM, INCLUSO TRANSPORTE VERTICAL. AF_07/2019</t>
  </si>
  <si>
    <t xml:space="preserve"> 14 </t>
  </si>
  <si>
    <t xml:space="preserve"> 14.1 </t>
  </si>
  <si>
    <t xml:space="preserve"> 92549 </t>
  </si>
  <si>
    <t>FABRICAÇÃO E INSTALAÇÃO DE TESOURA INTEIRA EM MADEIRA NÃO APARELHADA, VÃO DE 7 M, PARA TELHA CERÂMICA OU DE CONCRETO, INCLUSO IÇAMENTO. AF_07/2019</t>
  </si>
  <si>
    <t xml:space="preserve"> 14.2 </t>
  </si>
  <si>
    <t xml:space="preserve"> 92551 </t>
  </si>
  <si>
    <t>FABRICAÇÃO E INSTALAÇÃO DE TESOURA INTEIRA EM MADEIRA NÃO APARELHADA, VÃO DE 8,60 M, PARA TELHA CERÂMICA OU DE CONCRETO, INCLUSO IÇAMENTO. AF_07/2019</t>
  </si>
  <si>
    <t xml:space="preserve"> 14.3 </t>
  </si>
  <si>
    <t xml:space="preserve"> 92539 </t>
  </si>
  <si>
    <t>TRAMA DE MADEIRA COMPOSTA POR RIPAS, CAIBROS E TERÇAS PARA TELHADOS DE ATÉ 2 ÁGUAS PARA TELHA DE ENCAIXE DE CERÂMICA OU DE CONCRETO, INCLUSO TRANSPORTE VERTICAL. AF_07/2019</t>
  </si>
  <si>
    <t xml:space="preserve"> 14.4 </t>
  </si>
  <si>
    <t xml:space="preserve"> 94440 </t>
  </si>
  <si>
    <t>TELHAMENTO COM TELHA CERÂMICA DE ENCAIXE, TIPO FRANCESA, COM ATÉ 2 ÁGUAS, INCLUSO TRANSPORTE VERTICAL. AF_07/2019</t>
  </si>
  <si>
    <t xml:space="preserve"> 14.6 </t>
  </si>
  <si>
    <t xml:space="preserve"> 94221 </t>
  </si>
  <si>
    <t>CUMEEIRA PARA TELHA CERÂMICA EMBOÇADA COM ARGAMASSA TRAÇO 1:2:9 (CIMENTO, CAL E AREIA) PARA TELHADOS COM ATÉ 2 ÁGUAS, INCLUSO TRANSPORTE VERTICAL. AF_07/2019</t>
  </si>
  <si>
    <t xml:space="preserve"> 14.7 </t>
  </si>
  <si>
    <t xml:space="preserve"> COMP-537 </t>
  </si>
  <si>
    <t>Tabeira de madeira lei, 2,5x10,0cm para beiral de telhado - REFERENCIA ORSE (11092)</t>
  </si>
  <si>
    <t>m</t>
  </si>
  <si>
    <t xml:space="preserve"> 14.8 </t>
  </si>
  <si>
    <t xml:space="preserve"> 96486 </t>
  </si>
  <si>
    <t>FORRO EM RÉGUAS DE PVC, LISO, PARA AMBIENTES COMERCIAIS, INCLUSIVE ESTRUTURA BIDIRECIONAL DE FIXAÇÃO. (BEIRAL)</t>
  </si>
  <si>
    <t xml:space="preserve"> 15 </t>
  </si>
  <si>
    <t>BANCADAS E DIVISÓRIAS</t>
  </si>
  <si>
    <t xml:space="preserve"> 15.1 </t>
  </si>
  <si>
    <t xml:space="preserve"> COMP-688 </t>
  </si>
  <si>
    <t>Bancada em aço inox, dim 1,14x0,60, com 01 cuba, concretada e assentada. REFERENCIA ORSE (2104) - (CONSULTÓRIO ODONTOLÓGICO)</t>
  </si>
  <si>
    <t xml:space="preserve"> 15.2 </t>
  </si>
  <si>
    <t xml:space="preserve"> COMP-689 </t>
  </si>
  <si>
    <t>Bancada em aço inox, dim 1,27x0,60, com 01 cuba, concretada e assentada. REFERENCIA ORSE (2104) - (SALA DE CURATIVO E SALA DE INALAÇÃO)</t>
  </si>
  <si>
    <t xml:space="preserve"> 15.3 </t>
  </si>
  <si>
    <t xml:space="preserve"> COMP-690 </t>
  </si>
  <si>
    <t>Bancada em aço inox, dim 1,98x0,60, com 01 cuba, concretada e assentada. REFERENCIA ORSE (2104) - (SALA DE UTILIDADES)</t>
  </si>
  <si>
    <t xml:space="preserve"> 15.4 </t>
  </si>
  <si>
    <t xml:space="preserve"> COMP-691 </t>
  </si>
  <si>
    <t>Bancada em aço inox, dim 1,50x0,60, com 01 cuba, concretada e assentada. REFERENCIA ORSE (2104) - (SALA DE IMUNIZAÇÃO)</t>
  </si>
  <si>
    <t xml:space="preserve"> 15.5 </t>
  </si>
  <si>
    <t xml:space="preserve"> COMP-1341 </t>
  </si>
  <si>
    <t>Bancada em aço inox, dim 2,65x0,60, com 01 cuba, concretada e assentada. REFERENCIA ORSE (2104) - (SALA DE COLETA)</t>
  </si>
  <si>
    <t xml:space="preserve"> 15.6 </t>
  </si>
  <si>
    <t xml:space="preserve"> COMP-692 </t>
  </si>
  <si>
    <t>BANCA (TAMPO) ACO INOX INDUSTRIAL  - REFERENCIA SBC (190333) - (SALA DE ESTERILIZAÇÃO)</t>
  </si>
  <si>
    <t xml:space="preserve"> COMP-1343 </t>
  </si>
  <si>
    <t>Realocação de bancada em aço inox, dim 1,50x0,60, com 01 cuba, concretada e assentada. REFERENCIA ORSE (2104) - (COPA)</t>
  </si>
  <si>
    <t xml:space="preserve"> COMP-694 </t>
  </si>
  <si>
    <t>PAREDE COM SISTEMA EM CHAPAS DE GESSO PARA DRYWALL RESISTENTE A UMIDADE, USO INTERNO, COM DUAS FACES SIMPLES E ESTRUTURA METÁLICA COM GUIAS DUPLAS PARA PAREDES COM ÁREA LÍQUIDA MAIOR OU IGUAL A 6 M2, COM VÃOS. - REFERENCIA SINAPI (96361)</t>
  </si>
  <si>
    <t xml:space="preserve"> 96361 </t>
  </si>
  <si>
    <t>PAREDE COM SISTEMA EM CHAPAS DE GESSO PARA DRYWALL, USO INTERNO, COM DUAS FACES SIMPLES E ESTRUTURA METÁLICA COM GUIAS DUPLAS PARA PAREDES COM ÁREA LÍQUIDA MAIOR OU IGUAL A 6 M2, COM VÃOS. AF_07/2023_PS</t>
  </si>
  <si>
    <t xml:space="preserve"> 16 </t>
  </si>
  <si>
    <t>FORRO</t>
  </si>
  <si>
    <t xml:space="preserve"> 16.1 </t>
  </si>
  <si>
    <t>FORRO EM RÉGUAS DE PVC, LISO, PARA AMBIENTES COMERCIAIS, INCLUSIVE ESTRUTURA BIDIRECIONAL DE FIXAÇÃO. (AMPLIAÇÃO)</t>
  </si>
  <si>
    <t xml:space="preserve"> 16.2 </t>
  </si>
  <si>
    <t xml:space="preserve"> 96121 </t>
  </si>
  <si>
    <t>ACABAMENTOS PARA FORRO (RODA-FORRO EM PERFIL METÁLICO E PLÁSTICO). (AMPLIAÇÃO)</t>
  </si>
  <si>
    <t xml:space="preserve"> 16.3 </t>
  </si>
  <si>
    <t>FORRO EM RÉGUAS DE PVC, LISO, PARA AMBIENTES COMERCIAIS, INCLUSIVE ESTRUTURA BIDIRECIONAL DE FIXAÇÃO. (REFORMA)</t>
  </si>
  <si>
    <t xml:space="preserve"> 16.4 </t>
  </si>
  <si>
    <t>ACABAMENTOS PARA FORRO (RODA-FORRO EM PERFIL METÁLICO E PLÁSTICO). (REFORMA)</t>
  </si>
  <si>
    <t xml:space="preserve"> 17 </t>
  </si>
  <si>
    <t>PASSEIO PÚBLICO</t>
  </si>
  <si>
    <t xml:space="preserve"> 17.1 </t>
  </si>
  <si>
    <t xml:space="preserve"> 93358 </t>
  </si>
  <si>
    <t>ESCAVAÇÃO MANUAL DE VALA COM PROFUNDIDADE MENOR OU IGUAL A 1,30 M. AF_02/2021</t>
  </si>
  <si>
    <t xml:space="preserve"> 17.2 </t>
  </si>
  <si>
    <t xml:space="preserve"> 17.3 </t>
  </si>
  <si>
    <t xml:space="preserve"> 17.4 </t>
  </si>
  <si>
    <t xml:space="preserve"> 92396 </t>
  </si>
  <si>
    <t>EXECUÇÃO DE PASSEIO EM PISO INTERTRAVADO, COM BLOCO RETANGULAR COR NATURAL DE 20 X 10 CM, ESPESSURA 6 CM. AF_10/2022</t>
  </si>
  <si>
    <t xml:space="preserve"> 87737 </t>
  </si>
  <si>
    <t>CONTRAPISO EM ARGAMASSA TRAÇO 1:4 (CIMENTO E AREIA), PREPARO MANUAL, APLICADO EM ÁREAS MOLHADAS SOBRE LAJE, ADERIDO, ACABAMENTO NÃO REFORÇADO, ESPESSURA 2CM. AF_07/2021</t>
  </si>
  <si>
    <t xml:space="preserve"> 104658 </t>
  </si>
  <si>
    <t>PISO PODOTÁTIL DE ALERTA OU DIRECIONAL, DE CONCRETO, ASSENTADO SOBRE ARGAMASSA. AF_03/2024</t>
  </si>
  <si>
    <t xml:space="preserve"> 94277 </t>
  </si>
  <si>
    <t>ASSENTAMENTO DE GUIA (MEIO-FIO) EM TRECHO RETO, CONFECCIONADA EM CONCRETO PRÉ-FABRICADO, DIMENSÕES 80X08X08X25 CM (COMPRIMENTO X BASE INFERIOR X BASE SUPERIOR X ALTURA). AF_01/2024</t>
  </si>
  <si>
    <t xml:space="preserve"> 18 </t>
  </si>
  <si>
    <t>ESTACIONAMENTO</t>
  </si>
  <si>
    <t xml:space="preserve"> 18.1 </t>
  </si>
  <si>
    <t xml:space="preserve"> 18.2 </t>
  </si>
  <si>
    <t xml:space="preserve"> 18.3 </t>
  </si>
  <si>
    <t xml:space="preserve"> 18.4 </t>
  </si>
  <si>
    <t xml:space="preserve"> 18.5 </t>
  </si>
  <si>
    <t>PISO PODOTÁTIL DE ALERTA OU DIRECIONAL, DE CONCRETO, ASSENTADO SOBRE ARGAMASSA. AF_05/2023</t>
  </si>
  <si>
    <t xml:space="preserve"> 18.6 </t>
  </si>
  <si>
    <t xml:space="preserve"> 102494 </t>
  </si>
  <si>
    <t>PINTURA DE PISO COM TINTA EPÓXI, APLICAÇÃO MANUAL, 2 DEMÃOS, INCLUSO PRIMER EPÓXI. AF_05/2021</t>
  </si>
  <si>
    <t xml:space="preserve"> 18.7 </t>
  </si>
  <si>
    <t xml:space="preserve"> 94274 </t>
  </si>
  <si>
    <t>ASSENTAMENTO DE GUIA (MEIO-FIO) EM TRECHO CURVO, CONFECCIONADA EM CONCRETO PRÉ-FABRICADO, DIMENSÕES 100X15X13X30 CM (COMPRIMENTO X BASE INFERIOR X BASE SUPERIOR X ALTURA). AF_01/2024</t>
  </si>
  <si>
    <t xml:space="preserve"> 19 </t>
  </si>
  <si>
    <t>CORRIMÃO</t>
  </si>
  <si>
    <t xml:space="preserve"> 19.1 </t>
  </si>
  <si>
    <t xml:space="preserve"> COMP-257 </t>
  </si>
  <si>
    <t>CORRIMÃO EM AÇO INOX Ø=1 1/2", DUPLO, H=0,9M INCLUSIVE PINTURA ELETROSTÁTICA</t>
  </si>
  <si>
    <t xml:space="preserve"> 19.2 </t>
  </si>
  <si>
    <t xml:space="preserve"> COMP-891 </t>
  </si>
  <si>
    <t>CORRIMAO DUPLO INSTALADO EM GUARDA-CORPO DE AÇO GALVANIZADO DE 1,30M DE ALTURA, MONTANTES TUBULARES DE 1.1/2 ESPAÇADOS DE 1,20M, TRAVESSA SUPERIOR DE 2 , GRADIL FORMADO POR BARRAS CHATAS EM FERRO DE 32X4,8MM, FIXADO COM CHUMBADOR MECÂNICO, COM PINTURA ELETROSTATICA- FORNECIMENTO E INSTALAÇÃO (BIDIRECIONAL)</t>
  </si>
  <si>
    <t xml:space="preserve"> 19.3 </t>
  </si>
  <si>
    <t xml:space="preserve"> 20 </t>
  </si>
  <si>
    <t>COMPLEMENTAÇÃO DA OBRA</t>
  </si>
  <si>
    <t xml:space="preserve"> 20.1 </t>
  </si>
  <si>
    <t xml:space="preserve"> COMP-797 </t>
  </si>
  <si>
    <t>BANCO JARDIM CONCRETO 1,60x0,70m</t>
  </si>
  <si>
    <t xml:space="preserve"> 20.2 </t>
  </si>
  <si>
    <t xml:space="preserve"> COMP-786 </t>
  </si>
  <si>
    <t>LIMPEZA GERAL DA OBRA</t>
  </si>
  <si>
    <t>120 DIAS</t>
  </si>
  <si>
    <t>150 DIAS</t>
  </si>
  <si>
    <t>100,00%
7.889,66</t>
  </si>
  <si>
    <t>30,00%
2.366,90</t>
  </si>
  <si>
    <t>35,00%
2.761,38</t>
  </si>
  <si>
    <t>100,00%
116.496,38</t>
  </si>
  <si>
    <t>30,00%
34.948,91</t>
  </si>
  <si>
    <t>35,00%
40.773,73</t>
  </si>
  <si>
    <t>100,00%
218,01</t>
  </si>
  <si>
    <t>100,00%
49.907,88</t>
  </si>
  <si>
    <t>20,00%
9.981,58</t>
  </si>
  <si>
    <t>40,00%
19.963,15</t>
  </si>
  <si>
    <t>100,00%
18.999,11</t>
  </si>
  <si>
    <t>100,00%
42.863,61</t>
  </si>
  <si>
    <t>50,00%
21.431,81</t>
  </si>
  <si>
    <t>100,00%
6.242,99</t>
  </si>
  <si>
    <t>50,00%
3.121,50</t>
  </si>
  <si>
    <t>100,00%
4.874,24</t>
  </si>
  <si>
    <t>PISO - PISOS</t>
  </si>
  <si>
    <t>265,52</t>
  </si>
  <si>
    <t>ESQV - ESQUADRIAS/FERRAGENS/VIDROS</t>
  </si>
  <si>
    <t>20,0</t>
  </si>
  <si>
    <t>PINT - PINTURAS</t>
  </si>
  <si>
    <t>752,19</t>
  </si>
  <si>
    <t>PAVI - PAVIMENTAÇÃO</t>
  </si>
  <si>
    <t>PARE - PAREDES/PAINEIS</t>
  </si>
  <si>
    <t>81,05</t>
  </si>
  <si>
    <t>INES - INSTALAÇÕES ESPECIAIS</t>
  </si>
  <si>
    <t>5,0</t>
  </si>
  <si>
    <t>REVE - REVESTIMENTO E TRATAMENTO DE SUPERFÍCIES</t>
  </si>
  <si>
    <t>163,57</t>
  </si>
  <si>
    <t>78,40</t>
  </si>
  <si>
    <t>667,82</t>
  </si>
  <si>
    <t>INHI - INSTALAÇÕES HIDROS SANITÁRIAS</t>
  </si>
  <si>
    <t>COBE - COBERTURA</t>
  </si>
  <si>
    <t>45,74</t>
  </si>
  <si>
    <t>106,34</t>
  </si>
  <si>
    <t>78,55</t>
  </si>
  <si>
    <t>1,58</t>
  </si>
  <si>
    <t>1,43</t>
  </si>
  <si>
    <t>80,94</t>
  </si>
  <si>
    <t>1,33</t>
  </si>
  <si>
    <t>20,85</t>
  </si>
  <si>
    <t>1,23</t>
  </si>
  <si>
    <t>146,89</t>
  </si>
  <si>
    <t>7,0</t>
  </si>
  <si>
    <t>134,82</t>
  </si>
  <si>
    <t>IMPE - IMPERMEABILIZAÇÕES E PROTEÇÕES DIVERSAS</t>
  </si>
  <si>
    <t>19,05</t>
  </si>
  <si>
    <t>0,99</t>
  </si>
  <si>
    <t>22,81</t>
  </si>
  <si>
    <t>0,96</t>
  </si>
  <si>
    <t>31,69</t>
  </si>
  <si>
    <t>205,85</t>
  </si>
  <si>
    <t>0,76</t>
  </si>
  <si>
    <t>0,73</t>
  </si>
  <si>
    <t>41,62</t>
  </si>
  <si>
    <t>0,71</t>
  </si>
  <si>
    <t>82,2</t>
  </si>
  <si>
    <t>35,16</t>
  </si>
  <si>
    <t>96,49</t>
  </si>
  <si>
    <t>17,0</t>
  </si>
  <si>
    <t>0,57</t>
  </si>
  <si>
    <t>87,64</t>
  </si>
  <si>
    <t>645,85</t>
  </si>
  <si>
    <t>34,02</t>
  </si>
  <si>
    <t>43.05.</t>
  </si>
  <si>
    <t>6,0</t>
  </si>
  <si>
    <t>0,56</t>
  </si>
  <si>
    <t>14,6</t>
  </si>
  <si>
    <t>62,0</t>
  </si>
  <si>
    <t>2,24</t>
  </si>
  <si>
    <t>25,0</t>
  </si>
  <si>
    <t>2,17</t>
  </si>
  <si>
    <t>89,9</t>
  </si>
  <si>
    <t>0,45</t>
  </si>
  <si>
    <t>0,44</t>
  </si>
  <si>
    <t>0,43</t>
  </si>
  <si>
    <t>33,5</t>
  </si>
  <si>
    <t>2,15</t>
  </si>
  <si>
    <t>0,39</t>
  </si>
  <si>
    <t>0,38</t>
  </si>
  <si>
    <t>0,36</t>
  </si>
  <si>
    <t>106,4</t>
  </si>
  <si>
    <t>0,35</t>
  </si>
  <si>
    <t>59,6</t>
  </si>
  <si>
    <t>2,01</t>
  </si>
  <si>
    <t>56,6</t>
  </si>
  <si>
    <t>0,34</t>
  </si>
  <si>
    <t>15,0</t>
  </si>
  <si>
    <t>0,33</t>
  </si>
  <si>
    <t>19,0</t>
  </si>
  <si>
    <t>SERP - SERVIÇOS PRELIMINARES</t>
  </si>
  <si>
    <t>22,49</t>
  </si>
  <si>
    <t>0,32</t>
  </si>
  <si>
    <t>15,88</t>
  </si>
  <si>
    <t>0,29</t>
  </si>
  <si>
    <t>614,28</t>
  </si>
  <si>
    <t>13,0</t>
  </si>
  <si>
    <t>0,28</t>
  </si>
  <si>
    <t>0,27</t>
  </si>
  <si>
    <t>333,25</t>
  </si>
  <si>
    <t>3,2</t>
  </si>
  <si>
    <t>112,7</t>
  </si>
  <si>
    <t>0,24</t>
  </si>
  <si>
    <t>2,22</t>
  </si>
  <si>
    <t>39,1</t>
  </si>
  <si>
    <t>0,23</t>
  </si>
  <si>
    <t>33,3</t>
  </si>
  <si>
    <t>0,22</t>
  </si>
  <si>
    <t>8,0</t>
  </si>
  <si>
    <t>0,21</t>
  </si>
  <si>
    <t>113,0</t>
  </si>
  <si>
    <t>0,20</t>
  </si>
  <si>
    <t>0,19</t>
  </si>
  <si>
    <t>63,8</t>
  </si>
  <si>
    <t>5,74</t>
  </si>
  <si>
    <t>12,7</t>
  </si>
  <si>
    <t>18,3</t>
  </si>
  <si>
    <t>0,17</t>
  </si>
  <si>
    <t>INEL - INSTALAÇÃO ELÉTRICA/ELETRIFICAÇÃO E ILUMINAÇÃO EXTERNA</t>
  </si>
  <si>
    <t>10,0</t>
  </si>
  <si>
    <t>291,61</t>
  </si>
  <si>
    <t>3,03</t>
  </si>
  <si>
    <t>15,43</t>
  </si>
  <si>
    <t>54,95</t>
  </si>
  <si>
    <t>0,16</t>
  </si>
  <si>
    <t>37,6</t>
  </si>
  <si>
    <t>13,12</t>
  </si>
  <si>
    <t>0,15</t>
  </si>
  <si>
    <t>59,2</t>
  </si>
  <si>
    <t>7,35</t>
  </si>
  <si>
    <t>0,14</t>
  </si>
  <si>
    <t>7,46</t>
  </si>
  <si>
    <t>16,68</t>
  </si>
  <si>
    <t>0,13</t>
  </si>
  <si>
    <t>33,0</t>
  </si>
  <si>
    <t>0,12</t>
  </si>
  <si>
    <t>188,42</t>
  </si>
  <si>
    <t>3,43</t>
  </si>
  <si>
    <t>43,6</t>
  </si>
  <si>
    <t>29,4</t>
  </si>
  <si>
    <t>2,83</t>
  </si>
  <si>
    <t>23,0</t>
  </si>
  <si>
    <t>9,45</t>
  </si>
  <si>
    <t>46,0</t>
  </si>
  <si>
    <t>0,11</t>
  </si>
  <si>
    <t>13,19</t>
  </si>
  <si>
    <t>6,01</t>
  </si>
  <si>
    <t>44,0</t>
  </si>
  <si>
    <t>95,24</t>
  </si>
  <si>
    <t>44,27</t>
  </si>
  <si>
    <t>95,34</t>
  </si>
  <si>
    <t>63,85</t>
  </si>
  <si>
    <t>0,10</t>
  </si>
  <si>
    <t>3,99</t>
  </si>
  <si>
    <t>3,58</t>
  </si>
  <si>
    <t>32,9</t>
  </si>
  <si>
    <t>6,36</t>
  </si>
  <si>
    <t>0,09</t>
  </si>
  <si>
    <t>45,0</t>
  </si>
  <si>
    <t>6,4</t>
  </si>
  <si>
    <t>12,8</t>
  </si>
  <si>
    <t>29,71</t>
  </si>
  <si>
    <t>0,08</t>
  </si>
  <si>
    <t>72,65</t>
  </si>
  <si>
    <t>0,07</t>
  </si>
  <si>
    <t>4,75</t>
  </si>
  <si>
    <t>3,28</t>
  </si>
  <si>
    <t>0,42</t>
  </si>
  <si>
    <t>0,06</t>
  </si>
  <si>
    <t>22,0</t>
  </si>
  <si>
    <t>60,0</t>
  </si>
  <si>
    <t>1,4</t>
  </si>
  <si>
    <t>25,58</t>
  </si>
  <si>
    <t>0,05</t>
  </si>
  <si>
    <t>26,0</t>
  </si>
  <si>
    <t>10,83</t>
  </si>
  <si>
    <t>11,0</t>
  </si>
  <si>
    <t>98,11</t>
  </si>
  <si>
    <t>8,7</t>
  </si>
  <si>
    <t>49,0</t>
  </si>
  <si>
    <t>98,37</t>
  </si>
  <si>
    <t>98,41</t>
  </si>
  <si>
    <t>1,49</t>
  </si>
  <si>
    <t>98,46</t>
  </si>
  <si>
    <t>123,0</t>
  </si>
  <si>
    <t>16,2</t>
  </si>
  <si>
    <t>0,04</t>
  </si>
  <si>
    <t>76,93</t>
  </si>
  <si>
    <t>98,77</t>
  </si>
  <si>
    <t>0,6</t>
  </si>
  <si>
    <t>50,0</t>
  </si>
  <si>
    <t>0,03</t>
  </si>
  <si>
    <t>99,11</t>
  </si>
  <si>
    <t>99,15</t>
  </si>
  <si>
    <t>51,8</t>
  </si>
  <si>
    <t>1,26</t>
  </si>
  <si>
    <t>99,27</t>
  </si>
  <si>
    <t>40,0</t>
  </si>
  <si>
    <t>99,30</t>
  </si>
  <si>
    <t>99,33</t>
  </si>
  <si>
    <t>6,51</t>
  </si>
  <si>
    <t>41,0</t>
  </si>
  <si>
    <t>0,02</t>
  </si>
  <si>
    <t>43,55</t>
  </si>
  <si>
    <t>99,60</t>
  </si>
  <si>
    <t>99,61</t>
  </si>
  <si>
    <t>99,63</t>
  </si>
  <si>
    <t>99,65</t>
  </si>
  <si>
    <t>9,16</t>
  </si>
  <si>
    <t>0,01</t>
  </si>
  <si>
    <t>99,66</t>
  </si>
  <si>
    <t>99,68</t>
  </si>
  <si>
    <t>99,69</t>
  </si>
  <si>
    <t>3,86</t>
  </si>
  <si>
    <t>99,72</t>
  </si>
  <si>
    <t>99,73</t>
  </si>
  <si>
    <t>0,31</t>
  </si>
  <si>
    <t>99,76</t>
  </si>
  <si>
    <t>99,77</t>
  </si>
  <si>
    <t>99,80</t>
  </si>
  <si>
    <t>99,81</t>
  </si>
  <si>
    <t>99,82</t>
  </si>
  <si>
    <t>99,83</t>
  </si>
  <si>
    <t>99,84</t>
  </si>
  <si>
    <t>99,85</t>
  </si>
  <si>
    <t>99,87</t>
  </si>
  <si>
    <t>99,88</t>
  </si>
  <si>
    <t>10,4</t>
  </si>
  <si>
    <t>99,89</t>
  </si>
  <si>
    <t>1,47</t>
  </si>
  <si>
    <t>99,90</t>
  </si>
  <si>
    <t>99,91</t>
  </si>
  <si>
    <t>99,92</t>
  </si>
  <si>
    <t>99,93</t>
  </si>
  <si>
    <t>99,94</t>
  </si>
  <si>
    <t>99,95</t>
  </si>
  <si>
    <t>99,96</t>
  </si>
  <si>
    <t>99,97</t>
  </si>
  <si>
    <t>9,0</t>
  </si>
  <si>
    <t>0,00</t>
  </si>
  <si>
    <t>99,98</t>
  </si>
  <si>
    <t>99,99</t>
  </si>
  <si>
    <t>1,61</t>
  </si>
  <si>
    <t>PLACA DE IDENTIFICACAO DE OBRA PUBLICA, TIPO BANNER/PLOTER, CONSTITUIDA POR LONA  E IMPRESSAO DIGITAL</t>
  </si>
  <si>
    <t xml:space="preserve"> 93567 </t>
  </si>
  <si>
    <t>ENGENHEIRO CIVIL DE OBRA PLENO COM ENCARGOS COMPLEMENTARES</t>
  </si>
  <si>
    <t xml:space="preserve"> 93572 </t>
  </si>
  <si>
    <t>ENCARREGADO GERAL DE OBRAS COM ENCARGOS COMPLEMENTARES</t>
  </si>
  <si>
    <t xml:space="preserve"> 88309 </t>
  </si>
  <si>
    <t>PEDREIRO COM ENCARGOS COMPLEMENTARES</t>
  </si>
  <si>
    <t xml:space="preserve"> 88267 </t>
  </si>
  <si>
    <t>ENCANADOR OU BOMBEIRO HIDRÁULICO COM ENCARGOS COMPLEMENTARES</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</si>
  <si>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</si>
  <si>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</si>
  <si>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</si>
  <si>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</si>
  <si>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00034494 </t>
  </si>
  <si>
    <t>CONCRETO USINADO BOMBEAVEL, CLASSE DE RESISTENCIA C30, COM BRITA 0 E 1, SLUMP = 100 +/- 20 MM, EXCLUI SERVICO DE BOMBEAMENTO (NBR 8953)</t>
  </si>
  <si>
    <t xml:space="preserve"> 00001525 </t>
  </si>
  <si>
    <t>CONCRETO USINADO BOMBEAVEL, CLASSE DE RESISTENCIA C30, BRITA 0 E 1, SLUMP = 100 +/- 20 MM, COM BOMBEAMENTO (DISPONIBILIZACAO DE BOMBA), SEM O LANCAMENTO (NBR 8953)</t>
  </si>
  <si>
    <t xml:space="preserve"> 92273 </t>
  </si>
  <si>
    <t>FABRICAÇÃO DE ESCORAS DO TIPO PONTALETE, EM MADEIRA, PARA PÉ-DIREITO SIMPLES. AF_09/2020</t>
  </si>
  <si>
    <t xml:space="preserve"> 00006193 </t>
  </si>
  <si>
    <t>TABUA NAO APARELHADA *2,5 X 20* CM, EM MACARANDUBA/MASSARANDUBA, ANGELIM OU EQUIVALENTE DA REGIAO - BRUTA</t>
  </si>
  <si>
    <t xml:space="preserve"> 00040304 </t>
  </si>
  <si>
    <t>PREGO DE ACO POLIDO COM CABECA DUPLA 17 X 27 (2 1/2 X 11)</t>
  </si>
  <si>
    <t xml:space="preserve"> COT-69 </t>
  </si>
  <si>
    <t>LAJE TRELIÇADA COM EPS TR08645 (8+5)</t>
  </si>
  <si>
    <t>M²</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</si>
  <si>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</si>
  <si>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</si>
  <si>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</si>
  <si>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</si>
  <si>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</si>
  <si>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</si>
  <si>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</si>
  <si>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</si>
  <si>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 xml:space="preserve"> 100303 </t>
  </si>
  <si>
    <t>AUXILIAR DE AZULEJISTA COM ENCARGOS COMPLEMENTARES</t>
  </si>
  <si>
    <t xml:space="preserve"> 95282 </t>
  </si>
  <si>
    <t>DESEMPENADEIRA DE CONCRETO, PESO DE 78 KG, 4 PÁS, MOTOR A GASOLINA, POTÊNCIA 5,5 HP - CHP DIURNO. AF_05/2023</t>
  </si>
  <si>
    <t xml:space="preserve"> 97088 </t>
  </si>
  <si>
    <t>ARMAÇÃO PARA EXECUÇÃO DE RADIER, PISO DE CONCRETO OU LAJE SOBRE SOLO, COM USO DE TELA Q-92. AF_09/2021</t>
  </si>
  <si>
    <t xml:space="preserve"> 97113 </t>
  </si>
  <si>
    <t>APLICAÇÃO DE LONA PLÁSTICA PARA EXECUÇÃO DE PAVIMENTOS DE CONCRETO. AF_04/2022</t>
  </si>
  <si>
    <t xml:space="preserve"> 97115 </t>
  </si>
  <si>
    <t>APLICAÇÃO DE GRAXA EM BARRAS DE TRANSFERÊNCIA PARA EXECUÇÃO DE PAVIMENTO DE CONCRETO. AF_04/2022</t>
  </si>
  <si>
    <t xml:space="preserve"> COMP-85 </t>
  </si>
  <si>
    <t xml:space="preserve">BARRAS DE TRANSFERÊNCIA, AÇO CA-25 DE 12.5 MM, PARA EXECUÇÃO DE PAVIMENTO DE CONCRETO - FORNECIMENTO E INSTALAÇÃO		</t>
  </si>
  <si>
    <t xml:space="preserve"> 00004517 </t>
  </si>
  <si>
    <t>SARRAFO *2,5 X 7,5* CM EM PINUS, MISTA OU EQUIVALENTE DA REGIAO - BRUTA</t>
  </si>
  <si>
    <t xml:space="preserve"> 00005069 </t>
  </si>
  <si>
    <t>PREGO DE ACO POLIDO COM CABECA 17 X 27 (2 1/2 X 11)</t>
  </si>
  <si>
    <t xml:space="preserve"> 00042409 </t>
  </si>
  <si>
    <t>AGENTE DE CURA, PROTETOR DA EVAPORACAO DA AGUA DE HIDRATACAO DO CONCRETO</t>
  </si>
  <si>
    <t xml:space="preserve"> 00043614 </t>
  </si>
  <si>
    <t>TABUA NAO APARELHADA *2,5 X 15* CM, EM MACARANDUBA/MASSARANDUBA, ANGELIM OU EQUIVALENTE DA REGIAO - BRUTA</t>
  </si>
  <si>
    <t xml:space="preserve"> 00001527 </t>
  </si>
  <si>
    <t>CONCRETO USINADO BOMBEAVEL, CLASSE DE RESISTENCIA C25, BRITA 0 E 1, SLUMP = 100 +/- 20 MM, COM BOMBEAMENTO (DISPONIBILIZACAO DE BOMBA), SEM O LANCAMENTO (NBR 8953)</t>
  </si>
  <si>
    <t xml:space="preserve"> 00004791 </t>
  </si>
  <si>
    <t>ADESIVO ACRILICO DE BASE AQUOSA / COLA DE CONTATO</t>
  </si>
  <si>
    <t xml:space="preserve"> 00038181 </t>
  </si>
  <si>
    <t>PISO TATIL ALERTA OU DIRECIONAL, DE BORRACHA, COLORIDO, 25 X 25 CM, E = 5 MM, PARA COLA</t>
  </si>
  <si>
    <t xml:space="preserve"> 88261 </t>
  </si>
  <si>
    <t>CARPINTEIRO DE ESQUADRIA COM ENCARGOS COMPLEMENTARES</t>
  </si>
  <si>
    <t xml:space="preserve"> 010239 </t>
  </si>
  <si>
    <t>SBC</t>
  </si>
  <si>
    <t>ACESSIBILIDADE - PLACA DE IMPACTO DE PORTA EM ACO INOX 90x40cm</t>
  </si>
  <si>
    <t xml:space="preserve"> 00011945 </t>
  </si>
  <si>
    <t>BUCHA DE NYLON SEM ABA S4</t>
  </si>
  <si>
    <t xml:space="preserve"> 91304 </t>
  </si>
  <si>
    <t>FECHADURA DE EMBUTIR COM CILINDRO, EXTERNA, COMPLETA, ACABAMENTO PADRÃO POPULAR, INCLUSO EXECUÇÃO DE FURO - FORNECIMENTO E INSTALAÇÃO. AF_12/2019</t>
  </si>
  <si>
    <t xml:space="preserve"> 100660 </t>
  </si>
  <si>
    <t>ALIZAR DE 5X1,5CM PARA PORTA FIXADO COM PREGOS, PADRÃO POPULAR - FORNECIMENTO E INSTALAÇÃO. AF_12/2019</t>
  </si>
  <si>
    <t xml:space="preserve"> 90825 </t>
  </si>
  <si>
    <t>PORTA DE MADEIRA, MACIÇA (PESADA OU SUPERPESADA), 90X210CM, ESPESSURA DE 3,5CM, INCLUSO DOBRADIÇAS - FORNECIMENTO E INSTALAÇÃO. AF_12/2019</t>
  </si>
  <si>
    <t xml:space="preserve"> 88629 </t>
  </si>
  <si>
    <t>ARGAMASSA TRAÇO 1:3 (EM VOLUME DE CIMENTO E AREIA MÉDIA ÚMIDA), PREPARO MANUAL. AF_08/2019</t>
  </si>
  <si>
    <t xml:space="preserve"> 84957 </t>
  </si>
  <si>
    <t>VIDRO LISO COMUM TRANSPARENTE, ESPESSURA 5MM</t>
  </si>
  <si>
    <t xml:space="preserve"> 00034377 </t>
  </si>
  <si>
    <t>JANELA BASCULANTE, EM ALUMINIO PERFIL 20, 80 X 60 CM (A X L), 4 FLS (1 FIXA E 3 MOVEIS), ACABAMENTO BRANCO OU BRILHANTE, BATENTE DE 3 A 4 CM, COM VIDRO 4 MM, SEM GUARNICAO</t>
  </si>
  <si>
    <t xml:space="preserve"> 12592 </t>
  </si>
  <si>
    <t>ORSE</t>
  </si>
  <si>
    <t>Tela mosquiteiro galvanizada, malha 14, fio 30</t>
  </si>
  <si>
    <t xml:space="preserve"> 88264 </t>
  </si>
  <si>
    <t>ELETRICISTA COM ENCARGOS COMPLEMENTARES</t>
  </si>
  <si>
    <t xml:space="preserve"> 88247 </t>
  </si>
  <si>
    <t>AUXILIAR DE ELETRICISTA COM ENCARGOS COMPLEMENTARES</t>
  </si>
  <si>
    <t xml:space="preserve"> 005024 </t>
  </si>
  <si>
    <t>ABRACADEIRA DE PVC CZ 1.1/4" ABR-25 WETZEL</t>
  </si>
  <si>
    <t xml:space="preserve"> 00012232 </t>
  </si>
  <si>
    <t>LUMINARIA DE SOBREPOR EM CHAPA DE ACO PARA 2 LAMPADAS FLUORESCENTES DE *18* W, PERFIL COMERCIAL (NAO INCLUI REATOR E LAMPADAS)</t>
  </si>
  <si>
    <t xml:space="preserve"> 00039387 </t>
  </si>
  <si>
    <t>LAMPADA LED TUBULAR BIVOLT 18/20 W, BASE G13</t>
  </si>
  <si>
    <t xml:space="preserve"> 00038773 </t>
  </si>
  <si>
    <t>LUMINARIA DE TETO PLAFON/PLAFONIER EM PLASTICO COM BASE E27, POTENCIA MAXIMA 60 W (NAO INCLUI LAMPADA)</t>
  </si>
  <si>
    <t xml:space="preserve"> 91958 </t>
  </si>
  <si>
    <t>INTERRUPTOR SIMPLES (2 MÓDULOS), 10A/250V, SEM SUPORTE E SEM PLACA - FORNECIMENTO E INSTALAÇÃO. AF_03/2023</t>
  </si>
  <si>
    <t xml:space="preserve"> 00039346 </t>
  </si>
  <si>
    <t>TAMPA PARA CONDULETE, EM PVC, PARA 1 INTERRUPTOR</t>
  </si>
  <si>
    <t xml:space="preserve"> 91998 </t>
  </si>
  <si>
    <t>TOMADA BAIXA DE EMBUTIR (1 MÓDULO), 2P+T 10 A, SEM SUPORTE E SEM PLACA - FORNECIMENTO E INSTALAÇÃO. AF_03/2023</t>
  </si>
  <si>
    <t xml:space="preserve"> 00039352 </t>
  </si>
  <si>
    <t>TAMPA PARA CONDULETE, EM PVC, PARA TOMADA HEXAGONAL</t>
  </si>
  <si>
    <t xml:space="preserve"> COT-680 </t>
  </si>
  <si>
    <t>INSUFLADOR DE AR COM TAXA DE RENOVAÇÃO DE AR DE 93M³/H E FILTRO G4 BRANCO</t>
  </si>
  <si>
    <t>PÇ</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</si>
  <si>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</si>
  <si>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</si>
  <si>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</si>
  <si>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</si>
  <si>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</si>
  <si>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</si>
  <si>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</si>
  <si>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</si>
  <si>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</si>
  <si>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</si>
  <si>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</si>
  <si>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</si>
  <si>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</si>
  <si>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</si>
  <si>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</si>
  <si>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</si>
  <si>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92767 </t>
  </si>
  <si>
    <t>ARMAÇÃO DE LAJE DE ESTRUTURA CONVENCIONAL DE CONCRETO ARMADO UTILIZANDO AÇO CA-60 DE 4,2 MM - MONTAGEM. AF_06/2022</t>
  </si>
  <si>
    <t xml:space="preserve"> 94970 </t>
  </si>
  <si>
    <t>CONCRETO FCK = 20MPA, TRAÇO 1:2,7:3 (EM MASSA SECA DE CIMENTO/ AREIA MÉDIA/ BRITA 1) - PREPARO MECÂNICO COM BETONEIRA 600 L. AF_05/2021</t>
  </si>
  <si>
    <t xml:space="preserve"> 97735 </t>
  </si>
  <si>
    <t>PEÇA RETANGULAR PRÉ-MOLDADA, VOLUME DE CONCRETO DE 30 A 100 LITROS, TAXA DE AÇO APROXIMADA DE 30KG/M³. AF_01/2018</t>
  </si>
  <si>
    <t xml:space="preserve"> 101624 </t>
  </si>
  <si>
    <t>PREPARO DE FUNDO DE VALA COM LARGURA MAIOR OU IGUAL A 1,5 M E MENOR QUE 2,5 M, COM CAMADA DE BRITA, LANÇAMENTO MECANIZADO. AF_08/2020</t>
  </si>
  <si>
    <t xml:space="preserve"> 00000660 </t>
  </si>
  <si>
    <t>CANALETA DE CONCRETO 19 X 19 X 19 CM (CLASSE C - NBR 6136)</t>
  </si>
  <si>
    <t xml:space="preserve"> 00002692 </t>
  </si>
  <si>
    <t>DESMOLDANTE PROTETOR PARA FORMAS DE MADEIRA, DE BASE OLEOSA EMULSIONADA EM AGUA</t>
  </si>
  <si>
    <t xml:space="preserve"> 00004491 </t>
  </si>
  <si>
    <t>PONTALETE *7,5 X 7,5* CM EM PINUS, MISTA OU EQUIVALENTE DA REGIAO - BRUTA</t>
  </si>
  <si>
    <t xml:space="preserve"> 00004720 </t>
  </si>
  <si>
    <t>PEDRA BRITADA N. 0, OU PEDRISCO (4,8 A 9,5 MM) POSTO PEDREIRA/FORNECEDOR, SEM FRETE</t>
  </si>
  <si>
    <t xml:space="preserve"> 00025067 </t>
  </si>
  <si>
    <t>BLOCO DE CONCRETO ESTRUTURAL 19 X 19 X 39 CM, FBK 4,5 MPA (NBR 6136)</t>
  </si>
  <si>
    <t xml:space="preserve"> 97738 </t>
  </si>
  <si>
    <t>PEÇA CIRCULAR PRÉ-MOLDADA, VOLUME DE CONCRETO DE 10 A 30 LITROS, TAXA DE FIBRA DE POLIPROPILENO APROXIMADA DE 6 KG/M³. AF_01/2018_PS</t>
  </si>
  <si>
    <t xml:space="preserve"> 97740 </t>
  </si>
  <si>
    <t>PEÇA CIRCULAR PRÉ-MOLDADA, VOLUME DE CONCRETO ACIMA DE 100 LITROS, TAXA DE AÇO APROXIMADA DE 30KG/M³. AF_01/2018</t>
  </si>
  <si>
    <t xml:space="preserve"> 100475 </t>
  </si>
  <si>
    <t>ARGAMASSA TRAÇO 1:3 (EM VOLUME DE CIMENTO E AREIA MÉDIA ÚMIDA) COM ADIÇÃO DE IMPERMEABILIZANTE, PREPARO MECÂNICO COM BETONEIRA 400 L. AF_08/2019</t>
  </si>
  <si>
    <t xml:space="preserve"> 00043446 </t>
  </si>
  <si>
    <t>ANEL EM CONCRETO ARMADO, PERFURADO, PARA FOSSAS SEPTICAS E SUMIDOUROS, SEM FUNDO, DIAMETRO INTERNO DE 2,00 M E ALTURA DE 0,50 M</t>
  </si>
  <si>
    <t xml:space="preserve"> 88248 </t>
  </si>
  <si>
    <t>AUXILIAR DE ENCANADOR OU BOMBEIRO HIDRÁULICO COM ENCARGOS COMPLEMENTARES</t>
  </si>
  <si>
    <t xml:space="preserve"> 005917 </t>
  </si>
  <si>
    <t>BOCAL PARA BEIRAL ACP GALVANIZADO-DIREITA/ESQUERDA</t>
  </si>
  <si>
    <t xml:space="preserve"> 00013388 </t>
  </si>
  <si>
    <t>SOLDA EM BARRA DE ESTANHO-CHUMBO 50/50</t>
  </si>
  <si>
    <t xml:space="preserve"> 018153 </t>
  </si>
  <si>
    <t>CABECEIRA PARA CALHA PLATIBANDA GALVANIZADA 28cm</t>
  </si>
  <si>
    <t xml:space="preserve"> 7548 </t>
  </si>
  <si>
    <t>Pig Tail ou chicote flexível  de cobre, B-190,  para condução de gás</t>
  </si>
  <si>
    <t xml:space="preserve"> 88310 </t>
  </si>
  <si>
    <t>PINTOR COM ENCARGOS COMPLEMENTARES</t>
  </si>
  <si>
    <t xml:space="preserve"> 00005330 </t>
  </si>
  <si>
    <t>DILUENTE EPOXI</t>
  </si>
  <si>
    <t xml:space="preserve"> 00007304 </t>
  </si>
  <si>
    <t>TINTA EPOXI BASE AGUA PREMIUM, BRANCA</t>
  </si>
  <si>
    <t xml:space="preserve"> 00012815 </t>
  </si>
  <si>
    <t>FITA CREPE ROLO DE 25 MM X 50 M</t>
  </si>
  <si>
    <t xml:space="preserve"> 00044072 </t>
  </si>
  <si>
    <t>PRIMER EPOXI / EPOXIDICO</t>
  </si>
  <si>
    <t xml:space="preserve"> COT-465 </t>
  </si>
  <si>
    <t>PLACA DE SINALIZACAO AUTONOMA INDICATIVA DE SAIDA 24X12CM</t>
  </si>
  <si>
    <t xml:space="preserve"> 00005066 </t>
  </si>
  <si>
    <t>PREGO DE ACO POLIDO COM CABECA 12 X 12</t>
  </si>
  <si>
    <t xml:space="preserve"> 00006194 </t>
  </si>
  <si>
    <t>TABUA *2,5 X 15 CM EM PINUS, MISTA OU EQUIVALENTE DA REGIAO - BRUTA</t>
  </si>
  <si>
    <t xml:space="preserve"> 94975 </t>
  </si>
  <si>
    <t>CONCRETO FCK = 15MPA, TRAÇO 1:3,4:3,5 (EM MASSA SECA DE CIMENTO/ AREIA MÉDIA/ BRITA 1) - PREPARO MANUAL. AF_05/2021</t>
  </si>
  <si>
    <t xml:space="preserve"> 96543 </t>
  </si>
  <si>
    <t>ARMAÇÃO DE BLOCO UTILIZANDO AÇO CA-60 DE 5 MM - MONTAGEM. AF_01/2024</t>
  </si>
  <si>
    <t xml:space="preserve"> 00011687 </t>
  </si>
  <si>
    <t>BANCADA/TAMPO ACO INOX (AISI 304), LARGURA 60 CM, COM RODABANCA (NAO INCLUI PES DE APOIO)</t>
  </si>
  <si>
    <t xml:space="preserve"> 00001744 </t>
  </si>
  <si>
    <t>CUBA ACO INOX (AISI 304) DE EMBUTIR COM VALVULA 3 1/2 ", DE *40 X 34 X 12* CM</t>
  </si>
  <si>
    <t xml:space="preserve"> 00013284 </t>
  </si>
  <si>
    <t>CIMENTO PORTLAND DE ALTO FORNO (AF) CP III-40</t>
  </si>
  <si>
    <t xml:space="preserve"> 00000367 </t>
  </si>
  <si>
    <t>AREIA GROSSA - POSTO JAZIDA/FORNECEDOR (RETIRADO NA JAZIDA, SEM TRANSPORTE)</t>
  </si>
  <si>
    <t xml:space="preserve"> 00004721 </t>
  </si>
  <si>
    <t>PEDRA BRITADA N. 1 (9,5 a 19 MM) POSTO PEDREIRA/FORNECEDOR, SEM FRETE</t>
  </si>
  <si>
    <t xml:space="preserve"> 00037590 </t>
  </si>
  <si>
    <t>SUPORTE MAO-FRANCESA EM ACO, ABAS IGUAIS 30 CM, CAPACIDADE MINIMA 60 KG, BRANCO</t>
  </si>
  <si>
    <t xml:space="preserve"> 88278 </t>
  </si>
  <si>
    <t>MONTADOR DE ESTRUTURA METÁLICA COM ENCARGOS COMPLEMENTARES</t>
  </si>
  <si>
    <t xml:space="preserve"> 00037586 </t>
  </si>
  <si>
    <t>PINO DE ACO COM ARRUELA CONICA, DIAMETRO ARRUELA = *23* MM E COMP HASTE = *27* MM (ACAO INDIRETA)</t>
  </si>
  <si>
    <t>CENTO</t>
  </si>
  <si>
    <t xml:space="preserve"> 00039419 </t>
  </si>
  <si>
    <t>PERFIL GUIA, FORMATO U, EM ACO ZINCADO, PARA ESTRUTURA PAREDE DRYWALL, E = 0,5 MM, 70 X 3000 MM (L X C)</t>
  </si>
  <si>
    <t xml:space="preserve"> 00039422 </t>
  </si>
  <si>
    <t>PERFIL MONTANTE, FORMATO C, EM ACO ZINCADO, PARA ESTRUTURA PAREDE DRYWALL, E = 0,5 MM, 70 X 3000 MM (L X C)</t>
  </si>
  <si>
    <t xml:space="preserve"> 00039431 </t>
  </si>
  <si>
    <t>FITA DE PAPEL MICROPERFURADO, 50 X 150 MM, PARA TRATAMENTO DE JUNTAS DE CHAPA DE GESSO PARA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</si>
  <si>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</si>
  <si>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</si>
  <si>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</si>
  <si>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</si>
  <si>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</si>
  <si>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</si>
  <si>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</si>
  <si>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</si>
  <si>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 xml:space="preserve"> 00039417 </t>
  </si>
  <si>
    <t>PLACA / CHAPA DE GESSO ACARTONADO, RESISTENTE A UMIDADE (RU), COR VERDE, E = 12,5 MM, 1200 X 2400 MM (L X C)</t>
  </si>
  <si>
    <t xml:space="preserve"> 100719 </t>
  </si>
  <si>
    <t>PINTURA COM TINTA ALQUÍDICA DE FUNDO (TIPO ZARCÃO) PULVERIZADA SOBRE PERFIL METÁLICO EXECUTADO EM FÁBRICA (POR DEMÃO). AF_01/2020_PE</t>
  </si>
  <si>
    <t xml:space="preserve"> 100739 </t>
  </si>
  <si>
    <t>PINTURA COM TINTA ALQUÍDICA DE ACABAMENTO (ESMALTE SINTÉTICO ACETINADO) PULVERIZADA SOBRE PERFIL METÁLICO EXECUTADO EM FÁBRICA (POR DEMÃO). AF_01/2020_PE</t>
  </si>
  <si>
    <t xml:space="preserve"> 1689 </t>
  </si>
  <si>
    <t>Parafuso de fixação com bucha plástica 8 mm</t>
  </si>
  <si>
    <t>cj</t>
  </si>
  <si>
    <t xml:space="preserve"> 9017 </t>
  </si>
  <si>
    <t>Corrimão em aço inox ø=1 1/2", duplo, h=90cm</t>
  </si>
  <si>
    <t xml:space="preserve"> COMP-781 </t>
  </si>
  <si>
    <t>GUARDA-CORPO DE AÇO GALVANIZADO DE 1,30M DE ALTURA, MONTANTES TUBULARES DE 1.1/2  ESPAÇADOS DE 1,20M, TRAVESSA SUPERIOR DE 2 , GRADIL FORMADO POR BARRAS CHATAS EM FERRO DE 32X4,8MM, FIXADO COM CHUMBADOR MECÂNICO, COM PINTURA ELETROSTATICA- FORNECIMENTO E INSTALAÇÃO</t>
  </si>
  <si>
    <t xml:space="preserve"> COMP-782 </t>
  </si>
  <si>
    <t>CORRIMÃO DUPLO H=92CM E H=70CM , DIÂMETRO EXTERNO = 1 1/2", EM AÇO GALVANIZADO, COM PINTURA ELETROSTATICA - FORNECIMENTO E INSTALAÇÃO.</t>
  </si>
  <si>
    <t xml:space="preserve"> 00001379 </t>
  </si>
  <si>
    <t>CIMENTO PORTLAND COMPOSTO CP II-32</t>
  </si>
  <si>
    <t xml:space="preserve"> 00043058 </t>
  </si>
  <si>
    <t>ACO CA-50, 10,0 MM, OU 12,5 MM, OU 16,0 MM, OU 20,0 MM, DOBRADO E CORTADO</t>
  </si>
  <si>
    <t xml:space="preserve"> 00004339 </t>
  </si>
  <si>
    <t>PORCA ZINCADA, SEXTAVADA, DIAMETRO 1/2"</t>
  </si>
  <si>
    <t xml:space="preserve"> 00039208 </t>
  </si>
  <si>
    <t>ARRUELA EM ALUMINIO, COM ROSCA, DE 1/2", PARA ELETRODUTO</t>
  </si>
  <si>
    <t xml:space="preserve"> 00020205 </t>
  </si>
  <si>
    <t>RIPA APARELHADA *1,5 X 5* CM, EM MACARANDUBA/MASSARANDUBA, ANGELIM OU EQUIVALENTE DA REGIAO</t>
  </si>
  <si>
    <t xml:space="preserve"> 00013246 </t>
  </si>
  <si>
    <t>PARAFUSO DE ACO ZINCADO, SEXTAVADO, COM ROSCA INTEIRA, DIAMETRO 5/16", COMPRIMENTO 3/4", COM PORCA E ARRUELA LISA LEVE</t>
  </si>
  <si>
    <t xml:space="preserve"> 00004329 </t>
  </si>
  <si>
    <t>PARAFUSO EM ACO GALVANIZADO, TIPO MAQUINA, SEXTAVADO, SEM PORCA, DIAMETRO 1/2", COMPRIMENTO 2"</t>
  </si>
  <si>
    <t xml:space="preserve"> 00038400 </t>
  </si>
  <si>
    <t>VASSOURA 40 CM COM CABO</t>
  </si>
  <si>
    <t xml:space="preserve"> 00044329 </t>
  </si>
  <si>
    <t>DETERGENTE NEUTRO USO GERAL, CONCENTRADO</t>
  </si>
  <si>
    <t>Composições Auxiliares</t>
  </si>
  <si>
    <t xml:space="preserve"> 88251 </t>
  </si>
  <si>
    <t>AUXILIAR DE SERRALHEIRO COM ENCARGOS COMPLEMENTARES</t>
  </si>
  <si>
    <t xml:space="preserve"> 88315 </t>
  </si>
  <si>
    <t>SERRALHEIRO COM ENCARGOS COMPLEMENTARES</t>
  </si>
  <si>
    <t xml:space="preserve"> 00007568 </t>
  </si>
  <si>
    <t>BUCHA DE NYLON SEM ABA S10, COM PARAFUSO DE 6,10 X 65 MM EM ACO ZINCADO COM ROSCA SOBERBA, CABECA CHATA E FENDA PHILLIPS</t>
  </si>
  <si>
    <t xml:space="preserve"> 00011002 </t>
  </si>
  <si>
    <t>ELETRODO REVESTIDO AWS - E6013, DIAMETRO IGUAL A 2,50 MM</t>
  </si>
  <si>
    <t xml:space="preserve"> 00011033 </t>
  </si>
  <si>
    <t>SUPORTE PARA CALHA DE 150 MM EM ACO GALVANIZADO</t>
  </si>
  <si>
    <t xml:space="preserve"> 00021012 </t>
  </si>
  <si>
    <t>TUBO ACO GALVANIZADO COM COSTURA, CLASSE LEVE, DN 40 MM (1 1/2"), E = 3,00 MM, *3,48* KG/M (NBR 5580)</t>
  </si>
  <si>
    <t xml:space="preserve"> 88245 </t>
  </si>
  <si>
    <t>ARMADOR COM ENCARGOS COMPLEMENTARES</t>
  </si>
  <si>
    <t xml:space="preserve"> 00042407 </t>
  </si>
  <si>
    <t>TRELICA NERVURADA (ESPACADOR), ALTURA = 120,0 MM, DIAMETRO DOS BANZOS INFERIORES E SUPERIOR = 6,0 MM, DIAMETRO DA DIAGONAL = 4,2 MM</t>
  </si>
  <si>
    <t xml:space="preserve"> 00043054 </t>
  </si>
  <si>
    <t>ACO CA-25, 10,0 MM, OU 12,5 MM, OU 16,0 MM, OU 20,0 MM, OU 25,0 MM, VERGALHAO</t>
  </si>
  <si>
    <t xml:space="preserve"> 100740 </t>
  </si>
  <si>
    <t>PINTURA COM TINTA ALQUÍDICA DE ACABAMENTO (ESMALTE SINTÉTICO ACETINADO) APLICADA A ROLO OU PINCEL SOBRE PERFIL METÁLICO EXECUTADO EM FÁBRICA (POR DEMÃO). AF_01/2020</t>
  </si>
  <si>
    <t xml:space="preserve"> 00000546 </t>
  </si>
  <si>
    <t>BARRA DE ACO CHATA, RETANGULAR (QUALQUER BITOLA)</t>
  </si>
  <si>
    <t xml:space="preserve"> 00001332 </t>
  </si>
  <si>
    <t>CHAPA DE ACO GROSSA, ASTM A36, E = 3/8" (9,53 MM) 74,69 KG/M2</t>
  </si>
  <si>
    <t xml:space="preserve"> 00011964 </t>
  </si>
  <si>
    <t>PARAFUSO DE ACO ZINCADO, TIPO CHUMBADOR PARABOLT, DIAMETRO 3/8", COMPRIMENTO 75 MM</t>
  </si>
  <si>
    <t xml:space="preserve"> 00021013 </t>
  </si>
  <si>
    <t>TUBO ACO GALVANIZADO COM COSTURA, CLASSE LEVE, DN 50 MM (2"), E = 3,00 MM, *4,40* KG/M (NBR 5580)</t>
  </si>
  <si>
    <t>Reforma e Ampliação ESF Vila São Jorge</t>
  </si>
  <si>
    <t xml:space="preserve">Siderópolis/SC  </t>
  </si>
  <si>
    <t>100,00%
2.996,44</t>
  </si>
  <si>
    <t>60,24</t>
  </si>
  <si>
    <t>16,0</t>
  </si>
  <si>
    <t>92,19</t>
  </si>
  <si>
    <t>94,21</t>
  </si>
  <si>
    <t>24,0</t>
  </si>
  <si>
    <t>96,32</t>
  </si>
  <si>
    <t>96,41</t>
  </si>
  <si>
    <t xml:space="preserve"> 1.1.4 </t>
  </si>
  <si>
    <t xml:space="preserve"> COMP-961 </t>
  </si>
  <si>
    <t>EXECUÇÃO DE CENTRAL DE ARMADURA EM CANTEIRO DE OBRA, NÃO INCLUSO MOBILIÁRIO E EQUIPAMENTOS. - REFERENCIA SINAPI (93582)</t>
  </si>
  <si>
    <t xml:space="preserve"> 1.1.5 </t>
  </si>
  <si>
    <t xml:space="preserve"> COMP-964 </t>
  </si>
  <si>
    <t>EXECUÇÃO DE CENTRAL DE FÔRMAS, PRODUÇÃO DE ARGAMASSA OU CONCRETO EM CANTEIRO DE OBRA, NÃO INCLUSO MOBILIÁRIO E EQUIPAMENTOS. - REFERENCIA SINAPI (93583)</t>
  </si>
  <si>
    <t xml:space="preserve"> 1.1.6 </t>
  </si>
  <si>
    <t xml:space="preserve"> COMP-960 </t>
  </si>
  <si>
    <t>EXECUÇÃO DE ALMOXARIFADO EM CANTEIRO DE OBRA EM CHAPA DE MADEIRA COMPENSADA, INCLUSO PRATELEIRAS. - REFERENCIA SINAPI (93208)</t>
  </si>
  <si>
    <t>PILARES DE ARRANQUE ALPENDRE/COBERTURA METÁLICA</t>
  </si>
  <si>
    <t xml:space="preserve"> 2.8 </t>
  </si>
  <si>
    <t>ESTACA ESCAVADA COBERTURA METÁLICA</t>
  </si>
  <si>
    <t xml:space="preserve"> 2.8.1 </t>
  </si>
  <si>
    <t xml:space="preserve"> COMP-28 </t>
  </si>
  <si>
    <t>ESTACA ESCAVADA MECANICAMENTE, SEM FLUIDO ESTABILIZANTE, COM 30CM DE DIÂMETRO, CONCRETO LANÇADO POR CAMINHÃO BETONEIRA (EXCLUSIVE MOBILIZAÇÃO E DESMOBILIZAÇÃO). AF_01/2020</t>
  </si>
  <si>
    <t xml:space="preserve"> 2.8.2 </t>
  </si>
  <si>
    <t xml:space="preserve"> 95584 </t>
  </si>
  <si>
    <t>MONTAGEM DE ARMADURA TRANSVERSAL DE ESTACAS DE SEÇÃO CIRCULAR, DIÂMETRO = 6,30 MM. AF_09/2021_PS</t>
  </si>
  <si>
    <t xml:space="preserve"> 2.8.3 </t>
  </si>
  <si>
    <t xml:space="preserve"> 95577 </t>
  </si>
  <si>
    <t>MONTAGEM DE ARMADURA DE ESTACAS, DIÂMETRO = 10,0 MM. AF_09/2021_PS</t>
  </si>
  <si>
    <t xml:space="preserve"> 2.8.4 </t>
  </si>
  <si>
    <t xml:space="preserve"> 95601 </t>
  </si>
  <si>
    <t>ARRASAMENTO MECANICO DE ESTACA DE CONCRETO ARMADO, DIAMETROS DE ATÉ 40 CM. AF_05/2021</t>
  </si>
  <si>
    <t xml:space="preserve"> 2.9 </t>
  </si>
  <si>
    <t>BLOCOS DE COROAMENTO COBERTURA METÁLICA</t>
  </si>
  <si>
    <t xml:space="preserve"> 2.9.1 </t>
  </si>
  <si>
    <t xml:space="preserve"> 2.9.2 </t>
  </si>
  <si>
    <t xml:space="preserve"> 96531 </t>
  </si>
  <si>
    <t>FABRICAÇÃO, MONTAGEM E DESMONTAGEM DE FÔRMA PARA BLOCO DE COROAMENTO, EM MADEIRA SERRADA, E=25 MM, 2 UTILIZAÇÕES. AF_01/2024</t>
  </si>
  <si>
    <t xml:space="preserve"> 2.9.3 </t>
  </si>
  <si>
    <t xml:space="preserve"> 2.9.4 </t>
  </si>
  <si>
    <t xml:space="preserve"> 2.9.5 </t>
  </si>
  <si>
    <t xml:space="preserve"> COMP-29 </t>
  </si>
  <si>
    <t>CONCRETAGEM DE BLOCOS DE COROAMENTO, FCK 25 MPA, COM USO DE BOMBA, LANÇAMENTO, ADENSAMENTO E ACABAMENTO.</t>
  </si>
  <si>
    <t xml:space="preserve"> 2.9.6 </t>
  </si>
  <si>
    <t xml:space="preserve"> COMP-720 </t>
  </si>
  <si>
    <t>REATERRO MANUAL COM MATERIAL DA PROPRIA OBRA - REFERENCIA SBC (172030)</t>
  </si>
  <si>
    <t xml:space="preserve"> 3.4 </t>
  </si>
  <si>
    <t xml:space="preserve"> 3.4.1 </t>
  </si>
  <si>
    <t xml:space="preserve"> 3.5.2 </t>
  </si>
  <si>
    <t xml:space="preserve"> 3.5.3 </t>
  </si>
  <si>
    <t xml:space="preserve"> 3.5.4 </t>
  </si>
  <si>
    <t xml:space="preserve"> 3.6.2 </t>
  </si>
  <si>
    <t xml:space="preserve"> 3.6.3 </t>
  </si>
  <si>
    <t xml:space="preserve"> 3.6.4 </t>
  </si>
  <si>
    <t xml:space="preserve"> 4.3.9 </t>
  </si>
  <si>
    <t xml:space="preserve"> COMP-979 </t>
  </si>
  <si>
    <t>ABRIGO DE GÁS PADRÃO  EM ALVENARIA DIMENSÔES INTERNAS 0,80m X 0,50m, ALTURA INTERNA 0,80m,  INCLUSIVE  ESCAVAÇÃO MANUAL  10 CM , COMPACTAÇÃO DO SOLO, BASE DE BRITA 10CM, PISO DE CONCRETO 10CM (1,10m X 0,65m), ALVENARIA EM BLOCOS CERAMICOS (COM CHAPISCO E  MASSA ÚNICA), LAJE  MACIÇA  H= 5 CM PARA FORRO E IMPERMEABILIZAÇÃO DA SUPERFICIE COM MANTA ASFALTA, UMA CAMADA,  E ARGAMASSA POLIMÉRICA/MEMBRANA ACRÍLICA, DIMENSÕES CONFORME PROJETO- EXCLUSIVE PINTURA E PORTA</t>
  </si>
  <si>
    <t xml:space="preserve">UN </t>
  </si>
  <si>
    <t>PISO AMPLIAÇÃO BANHEIRO E FUNDOS</t>
  </si>
  <si>
    <t xml:space="preserve"> 6.3 </t>
  </si>
  <si>
    <t xml:space="preserve"> 98557 </t>
  </si>
  <si>
    <t>IMPERMEABILIZAÇÃO DE SUPERFÍCIE COM EMULSÃO ASFÁLTICA, 2 DEMÃOS. (VIGAS DE BALDRAME)</t>
  </si>
  <si>
    <t>PUXADOR PARA PCD, FIXADO NA PORTA - FORNECIMENTO E INSTALAÇÃO. (P16)</t>
  </si>
  <si>
    <t>PLACA DE IMPACTO DE PORTA 90x40cm - REFERENCIA SBC (202332) - (P16)</t>
  </si>
  <si>
    <t>ALGEROZA/BOCAL PARA BEIRAL CHAPA GALVANIZADA #22 - REFERENCIA SBC (100326)</t>
  </si>
  <si>
    <t>INSTALAÇÕES DE GÁS</t>
  </si>
  <si>
    <t xml:space="preserve"> 13.6 </t>
  </si>
  <si>
    <t xml:space="preserve"> 101979 </t>
  </si>
  <si>
    <t>CHAPIM (RUFO CAPA) EM AÇO GALVANIZADO, CORTE 33. (BANHEIRO AMPLIADO NA FACHADA)</t>
  </si>
  <si>
    <t>COBERTURA AMPLIAÇÃO DOS FUNDOS</t>
  </si>
  <si>
    <t>COBERTURA AMPLIAÇÃO FACHADA</t>
  </si>
  <si>
    <t xml:space="preserve"> COT - 798 </t>
  </si>
  <si>
    <t>FECHAMENTO LATERAL EM ACM AZUL CONFORME CORES ESPECIFICADAS EM PROJETO. INCLUSIVE PLACA DE COMUNICAÇÃO VISUAL EM PVC EXPANDIDO. FORNECIMENTO E INSTALAÇÃO</t>
  </si>
  <si>
    <t>CJ</t>
  </si>
  <si>
    <t xml:space="preserve"> 100327 </t>
  </si>
  <si>
    <t>RUFO EXTERNO/INTERNO EM CHAPA DE AÇO GALVANIZADO NÚMERO 26, CORTE DE 33 CM, INCLUSO IÇAMENTO. AF_07/2019</t>
  </si>
  <si>
    <t xml:space="preserve"> COMP-388 </t>
  </si>
  <si>
    <t>TELHAMENTO COM TELHA DE AÇO/ALUMÍNIO E = 0,5 MM, COM ATÉ 2 ÁGUAS, INCLUSO IÇAMENTO E PINTURA 1 FACE. (FECHAMENTO INTERNO ACM)</t>
  </si>
  <si>
    <t xml:space="preserve"> COMP-462 </t>
  </si>
  <si>
    <t>TELHAMENTO COM TELHA DE AÇO/ALUMÍNIO E = 0,5 MM, COM ATÉ 2 ÁGUAS, INCLUSO IÇAMENTO E PINTURA 2 FACES. (COBERTURA)</t>
  </si>
  <si>
    <t xml:space="preserve"> COMP-1631 </t>
  </si>
  <si>
    <t>ESTRUTURA TRELIÇADA PARA COBERTURA EM ACM, COM LIGAÇÕES SOLDADAS E PARAFUSADAS, INCLUSOS PERFIS METÁLICOS, CHAPAS METÁLICAS, MÃO DE OBRA E TRANSPORTE COM GUINDASTE. INCLUSIVE PINTURA ELETROSTATICA COR AZUL - FORNECIMENTO E INSTALAÇÃO. - REFERENCIA SINAPI (100773)</t>
  </si>
  <si>
    <t xml:space="preserve"> 16.5 </t>
  </si>
  <si>
    <t xml:space="preserve"> 16.6 </t>
  </si>
  <si>
    <t xml:space="preserve"> 16.7 </t>
  </si>
  <si>
    <t xml:space="preserve"> 16.8 </t>
  </si>
  <si>
    <t xml:space="preserve"> 16.9 </t>
  </si>
  <si>
    <t xml:space="preserve"> 19.4 </t>
  </si>
  <si>
    <t xml:space="preserve"> 19.5 </t>
  </si>
  <si>
    <t xml:space="preserve"> 19.6 </t>
  </si>
  <si>
    <t xml:space="preserve"> 19.7 </t>
  </si>
  <si>
    <t xml:space="preserve"> 19.8 </t>
  </si>
  <si>
    <t xml:space="preserve"> 20.3 </t>
  </si>
  <si>
    <t xml:space="preserve"> COMP-886 </t>
  </si>
  <si>
    <t>GUIA DE BALIZAMENTO PARA RAMPAS E ESCADAS H= 5 CM</t>
  </si>
  <si>
    <t xml:space="preserve"> 21 </t>
  </si>
  <si>
    <t xml:space="preserve"> 21.1 </t>
  </si>
  <si>
    <t xml:space="preserve"> 21.2 </t>
  </si>
  <si>
    <t>100,00%
66.079,19</t>
  </si>
  <si>
    <t>20,00%
13.215,84</t>
  </si>
  <si>
    <t>100,00%
28.146,62</t>
  </si>
  <si>
    <t>100,00%
21.033,35</t>
  </si>
  <si>
    <t>100,00%
33.921,50</t>
  </si>
  <si>
    <t>50,00%
16.960,75</t>
  </si>
  <si>
    <t>100,00%
63.088,84</t>
  </si>
  <si>
    <t>25,00%
15.772,21</t>
  </si>
  <si>
    <t>100,00%
8.754,07</t>
  </si>
  <si>
    <t>20,00%
1.750,81</t>
  </si>
  <si>
    <t>80,00%
7.003,26</t>
  </si>
  <si>
    <t>100,00%
48.184,41</t>
  </si>
  <si>
    <t>50,00%
24.092,21</t>
  </si>
  <si>
    <t>100,00%
2.752,45</t>
  </si>
  <si>
    <t>100,00%
10.227,75</t>
  </si>
  <si>
    <t>50,00%
5.113,88</t>
  </si>
  <si>
    <t>100,00%
28.181,76</t>
  </si>
  <si>
    <t>50,00%
14.090,88</t>
  </si>
  <si>
    <t>100,00%
1.834,84</t>
  </si>
  <si>
    <t>6,6%</t>
  </si>
  <si>
    <t>16,38%</t>
  </si>
  <si>
    <t>18,61%</t>
  </si>
  <si>
    <t>43.113,27</t>
  </si>
  <si>
    <t>107.050,41</t>
  </si>
  <si>
    <t>121.586,09</t>
  </si>
  <si>
    <t>22,98%</t>
  </si>
  <si>
    <t>41,58%</t>
  </si>
  <si>
    <t>150.163,68</t>
  </si>
  <si>
    <t>271.749,77</t>
  </si>
  <si>
    <t>100,00%
90.798,50</t>
  </si>
  <si>
    <t>50,00%
45.399,25</t>
  </si>
  <si>
    <t>31,48%</t>
  </si>
  <si>
    <t>26,93%</t>
  </si>
  <si>
    <t>205.735,82</t>
  </si>
  <si>
    <t>176.006,00</t>
  </si>
  <si>
    <t>73,07%</t>
  </si>
  <si>
    <t>477.485,59</t>
  </si>
  <si>
    <t>653.491,60</t>
  </si>
  <si>
    <t>Sideropólis, 23/08/2024</t>
  </si>
  <si>
    <t>1.672,5</t>
  </si>
  <si>
    <t>25,74</t>
  </si>
  <si>
    <t>43.050,15</t>
  </si>
  <si>
    <t>8,07</t>
  </si>
  <si>
    <t>124,84</t>
  </si>
  <si>
    <t>33.147,51</t>
  </si>
  <si>
    <t>6,21</t>
  </si>
  <si>
    <t>14,28</t>
  </si>
  <si>
    <t>22.800,00</t>
  </si>
  <si>
    <t>4,27</t>
  </si>
  <si>
    <t>18,56</t>
  </si>
  <si>
    <t>19.364,36</t>
  </si>
  <si>
    <t>3,63</t>
  </si>
  <si>
    <t>22,19</t>
  </si>
  <si>
    <t>915,67</t>
  </si>
  <si>
    <t>18.313,40</t>
  </si>
  <si>
    <t>25,62</t>
  </si>
  <si>
    <t>214,62</t>
  </si>
  <si>
    <t>75,26</t>
  </si>
  <si>
    <t>16.152,30</t>
  </si>
  <si>
    <t>28,65</t>
  </si>
  <si>
    <t>20,92</t>
  </si>
  <si>
    <t>15.735,81</t>
  </si>
  <si>
    <t>2,95</t>
  </si>
  <si>
    <t>31,60</t>
  </si>
  <si>
    <t>168,42</t>
  </si>
  <si>
    <t>13.650,44</t>
  </si>
  <si>
    <t>2,56</t>
  </si>
  <si>
    <t>34,16</t>
  </si>
  <si>
    <t>2.567,11</t>
  </si>
  <si>
    <t>12.835,55</t>
  </si>
  <si>
    <t>2,41</t>
  </si>
  <si>
    <t>36,56</t>
  </si>
  <si>
    <t>5.628,22</t>
  </si>
  <si>
    <t>11.256,44</t>
  </si>
  <si>
    <t>2,11</t>
  </si>
  <si>
    <t>38,67</t>
  </si>
  <si>
    <t>1.046,93</t>
  </si>
  <si>
    <t>10.469,30</t>
  </si>
  <si>
    <t>1,96</t>
  </si>
  <si>
    <t>40,64</t>
  </si>
  <si>
    <t>63,82</t>
  </si>
  <si>
    <t>10.439,03</t>
  </si>
  <si>
    <t>42,59</t>
  </si>
  <si>
    <t>12,68</t>
  </si>
  <si>
    <t>8.467,95</t>
  </si>
  <si>
    <t>1,59</t>
  </si>
  <si>
    <t>44,18</t>
  </si>
  <si>
    <t>8.454,18</t>
  </si>
  <si>
    <t>45,77</t>
  </si>
  <si>
    <t>4.129,73</t>
  </si>
  <si>
    <t>8.259,46</t>
  </si>
  <si>
    <t>1,55</t>
  </si>
  <si>
    <t>47,31</t>
  </si>
  <si>
    <t>153,53</t>
  </si>
  <si>
    <t>7.022,46</t>
  </si>
  <si>
    <t>1,32</t>
  </si>
  <si>
    <t>48,63</t>
  </si>
  <si>
    <t>63,94</t>
  </si>
  <si>
    <t>6.799,37</t>
  </si>
  <si>
    <t>1,27</t>
  </si>
  <si>
    <t>49,91</t>
  </si>
  <si>
    <t>33,8</t>
  </si>
  <si>
    <t>190,97</t>
  </si>
  <si>
    <t>6.454,78</t>
  </si>
  <si>
    <t>1,21</t>
  </si>
  <si>
    <t>51,12</t>
  </si>
  <si>
    <t>75,01</t>
  </si>
  <si>
    <t>6.071,30</t>
  </si>
  <si>
    <t>1,14</t>
  </si>
  <si>
    <t>52,25</t>
  </si>
  <si>
    <t>58,07</t>
  </si>
  <si>
    <t>5.755,31</t>
  </si>
  <si>
    <t>1,08</t>
  </si>
  <si>
    <t>53,33</t>
  </si>
  <si>
    <t>49,92</t>
  </si>
  <si>
    <t>111,50</t>
  </si>
  <si>
    <t>5.566,08</t>
  </si>
  <si>
    <t>1,04</t>
  </si>
  <si>
    <t>54,38</t>
  </si>
  <si>
    <t>253,40</t>
  </si>
  <si>
    <t>5.283,39</t>
  </si>
  <si>
    <t>55,37</t>
  </si>
  <si>
    <t>34,94</t>
  </si>
  <si>
    <t>5.132,33</t>
  </si>
  <si>
    <t>56,33</t>
  </si>
  <si>
    <t>4.711,49</t>
  </si>
  <si>
    <t>0,88</t>
  </si>
  <si>
    <t>57,21</t>
  </si>
  <si>
    <t>652,50</t>
  </si>
  <si>
    <t>4.567,50</t>
  </si>
  <si>
    <t>0,86</t>
  </si>
  <si>
    <t>40,93</t>
  </si>
  <si>
    <t>111,28</t>
  </si>
  <si>
    <t>4.554,69</t>
  </si>
  <si>
    <t>0,85</t>
  </si>
  <si>
    <t>58,92</t>
  </si>
  <si>
    <t>33,66</t>
  </si>
  <si>
    <t>4.538,04</t>
  </si>
  <si>
    <t>59,77</t>
  </si>
  <si>
    <t>222,87</t>
  </si>
  <si>
    <t>4.245,67</t>
  </si>
  <si>
    <t>0,80</t>
  </si>
  <si>
    <t>60,57</t>
  </si>
  <si>
    <t>832,50</t>
  </si>
  <si>
    <t>4.162,50</t>
  </si>
  <si>
    <t>0,78</t>
  </si>
  <si>
    <t>61,35</t>
  </si>
  <si>
    <t>182,36</t>
  </si>
  <si>
    <t>4.159,63</t>
  </si>
  <si>
    <t>62,13</t>
  </si>
  <si>
    <t>127,12</t>
  </si>
  <si>
    <t>4.028,43</t>
  </si>
  <si>
    <t>62,88</t>
  </si>
  <si>
    <t>993,23</t>
  </si>
  <si>
    <t>3.972,92</t>
  </si>
  <si>
    <t>0,74</t>
  </si>
  <si>
    <t>63,63</t>
  </si>
  <si>
    <t>3,73</t>
  </si>
  <si>
    <t>1.018,12</t>
  </si>
  <si>
    <t>3.797,58</t>
  </si>
  <si>
    <t>64,34</t>
  </si>
  <si>
    <t>16,41</t>
  </si>
  <si>
    <t>3.377,99</t>
  </si>
  <si>
    <t>0,63</t>
  </si>
  <si>
    <t>64,97</t>
  </si>
  <si>
    <t>3.252,03</t>
  </si>
  <si>
    <t>0,61</t>
  </si>
  <si>
    <t>65,58</t>
  </si>
  <si>
    <t>1.577,05</t>
  </si>
  <si>
    <t>3.154,10</t>
  </si>
  <si>
    <t>0,59</t>
  </si>
  <si>
    <t>66,17</t>
  </si>
  <si>
    <t>11,87</t>
  </si>
  <si>
    <t>3.151,72</t>
  </si>
  <si>
    <t>66,77</t>
  </si>
  <si>
    <t>73,40</t>
  </si>
  <si>
    <t>3.054,90</t>
  </si>
  <si>
    <t>67,34</t>
  </si>
  <si>
    <t>36,47</t>
  </si>
  <si>
    <t>83,58</t>
  </si>
  <si>
    <t>3.048,16</t>
  </si>
  <si>
    <t>67,91</t>
  </si>
  <si>
    <t>3.032,17</t>
  </si>
  <si>
    <t>68,48</t>
  </si>
  <si>
    <t>503,50</t>
  </si>
  <si>
    <t>3.021,00</t>
  </si>
  <si>
    <t>69,04</t>
  </si>
  <si>
    <t>36,34</t>
  </si>
  <si>
    <t>2.987,14</t>
  </si>
  <si>
    <t>69,60</t>
  </si>
  <si>
    <t>570,01</t>
  </si>
  <si>
    <t>2.850,05</t>
  </si>
  <si>
    <t>70,14</t>
  </si>
  <si>
    <t>2.847,90</t>
  </si>
  <si>
    <t>70,67</t>
  </si>
  <si>
    <t>2.761,81</t>
  </si>
  <si>
    <t>0,52</t>
  </si>
  <si>
    <t>71,19</t>
  </si>
  <si>
    <t>26,58</t>
  </si>
  <si>
    <t>100,40</t>
  </si>
  <si>
    <t>2.668,63</t>
  </si>
  <si>
    <t>0,50</t>
  </si>
  <si>
    <t>71,69</t>
  </si>
  <si>
    <t>156,14</t>
  </si>
  <si>
    <t>2.654,38</t>
  </si>
  <si>
    <t>72,19</t>
  </si>
  <si>
    <t>1.235,87</t>
  </si>
  <si>
    <t>2.471,74</t>
  </si>
  <si>
    <t>0,46</t>
  </si>
  <si>
    <t>28,20</t>
  </si>
  <si>
    <t>2.471,44</t>
  </si>
  <si>
    <t>73,11</t>
  </si>
  <si>
    <t>3,82</t>
  </si>
  <si>
    <t>2.467,14</t>
  </si>
  <si>
    <t>73,58</t>
  </si>
  <si>
    <t>72,29</t>
  </si>
  <si>
    <t>2.459,30</t>
  </si>
  <si>
    <t>74,04</t>
  </si>
  <si>
    <t>18,15</t>
  </si>
  <si>
    <t>2.446,98</t>
  </si>
  <si>
    <t>74,50</t>
  </si>
  <si>
    <t>407,33</t>
  </si>
  <si>
    <t>2.443,98</t>
  </si>
  <si>
    <t>74,95</t>
  </si>
  <si>
    <t>13,67</t>
  </si>
  <si>
    <t>178,73</t>
  </si>
  <si>
    <t>2.443,23</t>
  </si>
  <si>
    <t>75,41</t>
  </si>
  <si>
    <t>26,81</t>
  </si>
  <si>
    <t>89,32</t>
  </si>
  <si>
    <t>2.394,66</t>
  </si>
  <si>
    <t>75,86</t>
  </si>
  <si>
    <t>2.389,37</t>
  </si>
  <si>
    <t>76,31</t>
  </si>
  <si>
    <t>390,73</t>
  </si>
  <si>
    <t>2.344,38</t>
  </si>
  <si>
    <t>76,75</t>
  </si>
  <si>
    <t>156,19</t>
  </si>
  <si>
    <t>2.280,37</t>
  </si>
  <si>
    <t>77,18</t>
  </si>
  <si>
    <t>753,93</t>
  </si>
  <si>
    <t>2.261,79</t>
  </si>
  <si>
    <t>77,60</t>
  </si>
  <si>
    <t>34,29</t>
  </si>
  <si>
    <t>2.125,98</t>
  </si>
  <si>
    <t>0,40</t>
  </si>
  <si>
    <t>78,00</t>
  </si>
  <si>
    <t>192,0</t>
  </si>
  <si>
    <t>11,02</t>
  </si>
  <si>
    <t>2.115,84</t>
  </si>
  <si>
    <t>939,57</t>
  </si>
  <si>
    <t>2.104,63</t>
  </si>
  <si>
    <t>78,79</t>
  </si>
  <si>
    <t>945,36</t>
  </si>
  <si>
    <t>2.051,43</t>
  </si>
  <si>
    <t>79,17</t>
  </si>
  <si>
    <t>1.651,68</t>
  </si>
  <si>
    <t>2.031,56</t>
  </si>
  <si>
    <t>79,56</t>
  </si>
  <si>
    <t>35,49</t>
  </si>
  <si>
    <t>57,08</t>
  </si>
  <si>
    <t>2.025,76</t>
  </si>
  <si>
    <t>79,94</t>
  </si>
  <si>
    <t>14,37</t>
  </si>
  <si>
    <t>134,09</t>
  </si>
  <si>
    <t>1.926,87</t>
  </si>
  <si>
    <t>80,30</t>
  </si>
  <si>
    <t>21,33</t>
  </si>
  <si>
    <t>1.917,56</t>
  </si>
  <si>
    <t>80,66</t>
  </si>
  <si>
    <t>1.871,18</t>
  </si>
  <si>
    <t>81,01</t>
  </si>
  <si>
    <t>305,94</t>
  </si>
  <si>
    <t>1.835,64</t>
  </si>
  <si>
    <t>81,35</t>
  </si>
  <si>
    <t>88,98</t>
  </si>
  <si>
    <t>1.779,60</t>
  </si>
  <si>
    <t>81,68</t>
  </si>
  <si>
    <t>52,14</t>
  </si>
  <si>
    <t>1.773,80</t>
  </si>
  <si>
    <t>82,02</t>
  </si>
  <si>
    <t>52,26</t>
  </si>
  <si>
    <t>1.750,71</t>
  </si>
  <si>
    <t>82,35</t>
  </si>
  <si>
    <t>780,70</t>
  </si>
  <si>
    <t>1.678,50</t>
  </si>
  <si>
    <t>82,66</t>
  </si>
  <si>
    <t>98,04</t>
  </si>
  <si>
    <t>1.568,64</t>
  </si>
  <si>
    <t>82,95</t>
  </si>
  <si>
    <t>309,29</t>
  </si>
  <si>
    <t>1.546,45</t>
  </si>
  <si>
    <t>83,24</t>
  </si>
  <si>
    <t>14,51</t>
  </si>
  <si>
    <t>1.543,86</t>
  </si>
  <si>
    <t>83,53</t>
  </si>
  <si>
    <t>7,48</t>
  </si>
  <si>
    <t>1.539,75</t>
  </si>
  <si>
    <t>83,82</t>
  </si>
  <si>
    <t>1.518,00</t>
  </si>
  <si>
    <t>84,11</t>
  </si>
  <si>
    <t>25,35</t>
  </si>
  <si>
    <t>1.510,86</t>
  </si>
  <si>
    <t>84,39</t>
  </si>
  <si>
    <t>745,34</t>
  </si>
  <si>
    <t>1.498,13</t>
  </si>
  <si>
    <t>84,67</t>
  </si>
  <si>
    <t>26,08</t>
  </si>
  <si>
    <t>1.476,12</t>
  </si>
  <si>
    <t>84,95</t>
  </si>
  <si>
    <t>358,65</t>
  </si>
  <si>
    <t>1.434,60</t>
  </si>
  <si>
    <t>85,22</t>
  </si>
  <si>
    <t>1.430,49</t>
  </si>
  <si>
    <t>85,48</t>
  </si>
  <si>
    <t>18,0</t>
  </si>
  <si>
    <t>79,32</t>
  </si>
  <si>
    <t>1.427,76</t>
  </si>
  <si>
    <t>85,75</t>
  </si>
  <si>
    <t>73,86</t>
  </si>
  <si>
    <t>1.403,34</t>
  </si>
  <si>
    <t>86,02</t>
  </si>
  <si>
    <t>60,50</t>
  </si>
  <si>
    <t>1.360,64</t>
  </si>
  <si>
    <t>86,27</t>
  </si>
  <si>
    <t>9,68</t>
  </si>
  <si>
    <t>1.297,99</t>
  </si>
  <si>
    <t>86,51</t>
  </si>
  <si>
    <t>88,8</t>
  </si>
  <si>
    <t>14,44</t>
  </si>
  <si>
    <t>1.282,27</t>
  </si>
  <si>
    <t>86,75</t>
  </si>
  <si>
    <t>1.247,37</t>
  </si>
  <si>
    <t>86,99</t>
  </si>
  <si>
    <t>34,35</t>
  </si>
  <si>
    <t>36,16</t>
  </si>
  <si>
    <t>1.242,09</t>
  </si>
  <si>
    <t>87,22</t>
  </si>
  <si>
    <t>2,02</t>
  </si>
  <si>
    <t>1.240,84</t>
  </si>
  <si>
    <t>87,45</t>
  </si>
  <si>
    <t>24,05</t>
  </si>
  <si>
    <t>51,58</t>
  </si>
  <si>
    <t>1.240,49</t>
  </si>
  <si>
    <t>87,69</t>
  </si>
  <si>
    <t>94,30</t>
  </si>
  <si>
    <t>1.225,90</t>
  </si>
  <si>
    <t>87,92</t>
  </si>
  <si>
    <t>47,96</t>
  </si>
  <si>
    <t>1.199,00</t>
  </si>
  <si>
    <t>88,14</t>
  </si>
  <si>
    <t>3,36</t>
  </si>
  <si>
    <t>1.119,72</t>
  </si>
  <si>
    <t>88,35</t>
  </si>
  <si>
    <t>58,09</t>
  </si>
  <si>
    <t>1.106,61</t>
  </si>
  <si>
    <t>88,56</t>
  </si>
  <si>
    <t>339,18</t>
  </si>
  <si>
    <t>1.085,37</t>
  </si>
  <si>
    <t>88,76</t>
  </si>
  <si>
    <t>1.075,95</t>
  </si>
  <si>
    <t>88,96</t>
  </si>
  <si>
    <t>9,23</t>
  </si>
  <si>
    <t>1.040,22</t>
  </si>
  <si>
    <t>89,16</t>
  </si>
  <si>
    <t>464,49</t>
  </si>
  <si>
    <t>1.031,16</t>
  </si>
  <si>
    <t>89,35</t>
  </si>
  <si>
    <t>715,35</t>
  </si>
  <si>
    <t>1.022,95</t>
  </si>
  <si>
    <t>89,54</t>
  </si>
  <si>
    <t>25,14</t>
  </si>
  <si>
    <t>982,97</t>
  </si>
  <si>
    <t>0,18</t>
  </si>
  <si>
    <t>89,73</t>
  </si>
  <si>
    <t>969,86</t>
  </si>
  <si>
    <t>89,91</t>
  </si>
  <si>
    <t>10,98</t>
  </si>
  <si>
    <t>88,25</t>
  </si>
  <si>
    <t>968,98</t>
  </si>
  <si>
    <t>90,09</t>
  </si>
  <si>
    <t>8,58</t>
  </si>
  <si>
    <t>112,65</t>
  </si>
  <si>
    <t>966,53</t>
  </si>
  <si>
    <t>90,27</t>
  </si>
  <si>
    <t>709,30</t>
  </si>
  <si>
    <t>943,36</t>
  </si>
  <si>
    <t>90,45</t>
  </si>
  <si>
    <t>27,87</t>
  </si>
  <si>
    <t>928,07</t>
  </si>
  <si>
    <t>90,62</t>
  </si>
  <si>
    <t>2,96</t>
  </si>
  <si>
    <t>306,22</t>
  </si>
  <si>
    <t>906,41</t>
  </si>
  <si>
    <t>90,79</t>
  </si>
  <si>
    <t>112,73</t>
  </si>
  <si>
    <t>901,84</t>
  </si>
  <si>
    <t>90,96</t>
  </si>
  <si>
    <t>248,6</t>
  </si>
  <si>
    <t>3,56</t>
  </si>
  <si>
    <t>885,01</t>
  </si>
  <si>
    <t>91,13</t>
  </si>
  <si>
    <t>7,72</t>
  </si>
  <si>
    <t>872,36</t>
  </si>
  <si>
    <t>91,29</t>
  </si>
  <si>
    <t>31,28</t>
  </si>
  <si>
    <t>26,57</t>
  </si>
  <si>
    <t>831,10</t>
  </si>
  <si>
    <t>91,45</t>
  </si>
  <si>
    <t>12,87</t>
  </si>
  <si>
    <t>821,10</t>
  </si>
  <si>
    <t>91,60</t>
  </si>
  <si>
    <t>141,42</t>
  </si>
  <si>
    <t>811,75</t>
  </si>
  <si>
    <t>91,75</t>
  </si>
  <si>
    <t>63,89</t>
  </si>
  <si>
    <t>811,40</t>
  </si>
  <si>
    <t>91,91</t>
  </si>
  <si>
    <t>199,15</t>
  </si>
  <si>
    <t>796,60</t>
  </si>
  <si>
    <t>92,05</t>
  </si>
  <si>
    <t>40,90</t>
  </si>
  <si>
    <t>748,47</t>
  </si>
  <si>
    <t>73,65</t>
  </si>
  <si>
    <t>736,50</t>
  </si>
  <si>
    <t>92,33</t>
  </si>
  <si>
    <t>732,21</t>
  </si>
  <si>
    <t>92,47</t>
  </si>
  <si>
    <t>55,82</t>
  </si>
  <si>
    <t>725,66</t>
  </si>
  <si>
    <t>92,61</t>
  </si>
  <si>
    <t>2,47</t>
  </si>
  <si>
    <t>720,27</t>
  </si>
  <si>
    <t>92,74</t>
  </si>
  <si>
    <t>46,46</t>
  </si>
  <si>
    <t>716,87</t>
  </si>
  <si>
    <t>92,88</t>
  </si>
  <si>
    <t>66,64</t>
  </si>
  <si>
    <t>10,61</t>
  </si>
  <si>
    <t>707,05</t>
  </si>
  <si>
    <t>93,01</t>
  </si>
  <si>
    <t>696,76</t>
  </si>
  <si>
    <t>93,14</t>
  </si>
  <si>
    <t>17,80</t>
  </si>
  <si>
    <t>669,28</t>
  </si>
  <si>
    <t>93,26</t>
  </si>
  <si>
    <t>50,37</t>
  </si>
  <si>
    <t>660,85</t>
  </si>
  <si>
    <t>93,39</t>
  </si>
  <si>
    <t>641,13</t>
  </si>
  <si>
    <t>93,51</t>
  </si>
  <si>
    <t>10,27</t>
  </si>
  <si>
    <t>636,74</t>
  </si>
  <si>
    <t>93,63</t>
  </si>
  <si>
    <t>14,55</t>
  </si>
  <si>
    <t>43,71</t>
  </si>
  <si>
    <t>635,98</t>
  </si>
  <si>
    <t>93,75</t>
  </si>
  <si>
    <t>85,18</t>
  </si>
  <si>
    <t>626,07</t>
  </si>
  <si>
    <t>93,86</t>
  </si>
  <si>
    <t>311,49</t>
  </si>
  <si>
    <t>622,98</t>
  </si>
  <si>
    <t>93,98</t>
  </si>
  <si>
    <t>51,11</t>
  </si>
  <si>
    <t>613,32</t>
  </si>
  <si>
    <t>94,10</t>
  </si>
  <si>
    <t>SEEM - SERVIÇOS EMPREITADOS</t>
  </si>
  <si>
    <t>606,54</t>
  </si>
  <si>
    <t>585,98</t>
  </si>
  <si>
    <t>94,32</t>
  </si>
  <si>
    <t>582,79</t>
  </si>
  <si>
    <t>94,43</t>
  </si>
  <si>
    <t>38,44</t>
  </si>
  <si>
    <t>576,60</t>
  </si>
  <si>
    <t>94,54</t>
  </si>
  <si>
    <t>116,14</t>
  </si>
  <si>
    <t>4,88</t>
  </si>
  <si>
    <t>566,76</t>
  </si>
  <si>
    <t>94,64</t>
  </si>
  <si>
    <t>38,77</t>
  </si>
  <si>
    <t>566,04</t>
  </si>
  <si>
    <t>94,75</t>
  </si>
  <si>
    <t>16,84</t>
  </si>
  <si>
    <t>555,72</t>
  </si>
  <si>
    <t>94,85</t>
  </si>
  <si>
    <t>133,84</t>
  </si>
  <si>
    <t>535,36</t>
  </si>
  <si>
    <t>94,95</t>
  </si>
  <si>
    <t>2,80</t>
  </si>
  <si>
    <t>527,57</t>
  </si>
  <si>
    <t>95,05</t>
  </si>
  <si>
    <t>11,86</t>
  </si>
  <si>
    <t>517,09</t>
  </si>
  <si>
    <t>95,15</t>
  </si>
  <si>
    <t>17,31</t>
  </si>
  <si>
    <t>508,91</t>
  </si>
  <si>
    <t>505,80</t>
  </si>
  <si>
    <t>20,97</t>
  </si>
  <si>
    <t>503,28</t>
  </si>
  <si>
    <t>95,43</t>
  </si>
  <si>
    <t>21,74</t>
  </si>
  <si>
    <t>500,02</t>
  </si>
  <si>
    <t>95,53</t>
  </si>
  <si>
    <t>52,53</t>
  </si>
  <si>
    <t>496,40</t>
  </si>
  <si>
    <t>95,62</t>
  </si>
  <si>
    <t>10,62</t>
  </si>
  <si>
    <t>488,52</t>
  </si>
  <si>
    <t>95,71</t>
  </si>
  <si>
    <t>664,75</t>
  </si>
  <si>
    <t>485,26</t>
  </si>
  <si>
    <t>95,80</t>
  </si>
  <si>
    <t>36,39</t>
  </si>
  <si>
    <t>479,98</t>
  </si>
  <si>
    <t>95,89</t>
  </si>
  <si>
    <t>49,60</t>
  </si>
  <si>
    <t>468,72</t>
  </si>
  <si>
    <t>95,98</t>
  </si>
  <si>
    <t>77,87</t>
  </si>
  <si>
    <t>467,99</t>
  </si>
  <si>
    <t>96,07</t>
  </si>
  <si>
    <t>10,45</t>
  </si>
  <si>
    <t>459,80</t>
  </si>
  <si>
    <t>96,16</t>
  </si>
  <si>
    <t>10,29</t>
  </si>
  <si>
    <t>455,53</t>
  </si>
  <si>
    <t>96,24</t>
  </si>
  <si>
    <t>7,04</t>
  </si>
  <si>
    <t>449,50</t>
  </si>
  <si>
    <t>109,40</t>
  </si>
  <si>
    <t>436,50</t>
  </si>
  <si>
    <t>44,85</t>
  </si>
  <si>
    <t>423,83</t>
  </si>
  <si>
    <t>114,98</t>
  </si>
  <si>
    <t>411,62</t>
  </si>
  <si>
    <t>96,56</t>
  </si>
  <si>
    <t>12,43</t>
  </si>
  <si>
    <t>408,94</t>
  </si>
  <si>
    <t>96,64</t>
  </si>
  <si>
    <t>406,65</t>
  </si>
  <si>
    <t>96,72</t>
  </si>
  <si>
    <t>8,98</t>
  </si>
  <si>
    <t>404,10</t>
  </si>
  <si>
    <t>96,79</t>
  </si>
  <si>
    <t>65,50</t>
  </si>
  <si>
    <t>393,00</t>
  </si>
  <si>
    <t>96,87</t>
  </si>
  <si>
    <t>61,31</t>
  </si>
  <si>
    <t>392,38</t>
  </si>
  <si>
    <t>96,94</t>
  </si>
  <si>
    <t>30,42</t>
  </si>
  <si>
    <t>389,37</t>
  </si>
  <si>
    <t>97,01</t>
  </si>
  <si>
    <t>376,72</t>
  </si>
  <si>
    <t>97,08</t>
  </si>
  <si>
    <t>183,63</t>
  </si>
  <si>
    <t>367,26</t>
  </si>
  <si>
    <t>97,15</t>
  </si>
  <si>
    <t>17,6</t>
  </si>
  <si>
    <t>20,80</t>
  </si>
  <si>
    <t>366,08</t>
  </si>
  <si>
    <t>97,22</t>
  </si>
  <si>
    <t>1.032,95</t>
  </si>
  <si>
    <t>361,53</t>
  </si>
  <si>
    <t>97,29</t>
  </si>
  <si>
    <t>359,78</t>
  </si>
  <si>
    <t>97,36</t>
  </si>
  <si>
    <t>59,14</t>
  </si>
  <si>
    <t>354,84</t>
  </si>
  <si>
    <t>97,42</t>
  </si>
  <si>
    <t>12,44</t>
  </si>
  <si>
    <t>311,00</t>
  </si>
  <si>
    <t>97,48</t>
  </si>
  <si>
    <t>6,99</t>
  </si>
  <si>
    <t>44,48</t>
  </si>
  <si>
    <t>310,91</t>
  </si>
  <si>
    <t>97,54</t>
  </si>
  <si>
    <t>309,60</t>
  </si>
  <si>
    <t>97,60</t>
  </si>
  <si>
    <t>63,98</t>
  </si>
  <si>
    <t>303,90</t>
  </si>
  <si>
    <t>97,65</t>
  </si>
  <si>
    <t>11,82</t>
  </si>
  <si>
    <t>24,76</t>
  </si>
  <si>
    <t>292,66</t>
  </si>
  <si>
    <t>97,71</t>
  </si>
  <si>
    <t>87,54</t>
  </si>
  <si>
    <t>287,13</t>
  </si>
  <si>
    <t>97,76</t>
  </si>
  <si>
    <t>12,63</t>
  </si>
  <si>
    <t>277,86</t>
  </si>
  <si>
    <t>97,81</t>
  </si>
  <si>
    <t>4,59</t>
  </si>
  <si>
    <t>275,40</t>
  </si>
  <si>
    <t>97,87</t>
  </si>
  <si>
    <t>97,92</t>
  </si>
  <si>
    <t>97,97</t>
  </si>
  <si>
    <t>19,37</t>
  </si>
  <si>
    <t>271,18</t>
  </si>
  <si>
    <t>98,02</t>
  </si>
  <si>
    <t>17,64</t>
  </si>
  <si>
    <t>14,22</t>
  </si>
  <si>
    <t>250,84</t>
  </si>
  <si>
    <t>98,07</t>
  </si>
  <si>
    <t>171,29</t>
  </si>
  <si>
    <t>239,80</t>
  </si>
  <si>
    <t>9,15</t>
  </si>
  <si>
    <t>234,05</t>
  </si>
  <si>
    <t>98,16</t>
  </si>
  <si>
    <t>166,21</t>
  </si>
  <si>
    <t>232,69</t>
  </si>
  <si>
    <t>98,20</t>
  </si>
  <si>
    <t>723,80</t>
  </si>
  <si>
    <t>231,61</t>
  </si>
  <si>
    <t>98,24</t>
  </si>
  <si>
    <t>8,82</t>
  </si>
  <si>
    <t>229,32</t>
  </si>
  <si>
    <t>98,29</t>
  </si>
  <si>
    <t>11,46</t>
  </si>
  <si>
    <t>229,20</t>
  </si>
  <si>
    <t>98,33</t>
  </si>
  <si>
    <t>45,81</t>
  </si>
  <si>
    <t>229,05</t>
  </si>
  <si>
    <t>8,37</t>
  </si>
  <si>
    <t>27,26</t>
  </si>
  <si>
    <t>228,16</t>
  </si>
  <si>
    <t>20,72</t>
  </si>
  <si>
    <t>227,92</t>
  </si>
  <si>
    <t>9,88</t>
  </si>
  <si>
    <t>227,24</t>
  </si>
  <si>
    <t>98,50</t>
  </si>
  <si>
    <t>26,04</t>
  </si>
  <si>
    <t>226,54</t>
  </si>
  <si>
    <t>98,54</t>
  </si>
  <si>
    <t>11,10</t>
  </si>
  <si>
    <t>222,00</t>
  </si>
  <si>
    <t>98,58</t>
  </si>
  <si>
    <t>4,25</t>
  </si>
  <si>
    <t>208,25</t>
  </si>
  <si>
    <t>98,62</t>
  </si>
  <si>
    <t>14,72</t>
  </si>
  <si>
    <t>206,08</t>
  </si>
  <si>
    <t>98,66</t>
  </si>
  <si>
    <t>18,67</t>
  </si>
  <si>
    <t>205,37</t>
  </si>
  <si>
    <t>98,70</t>
  </si>
  <si>
    <t>134,89</t>
  </si>
  <si>
    <t>200,98</t>
  </si>
  <si>
    <t>98,74</t>
  </si>
  <si>
    <t>198,03</t>
  </si>
  <si>
    <t>15,12</t>
  </si>
  <si>
    <t>196,56</t>
  </si>
  <si>
    <t>98,81</t>
  </si>
  <si>
    <t>15,08</t>
  </si>
  <si>
    <t>196,04</t>
  </si>
  <si>
    <t>98,85</t>
  </si>
  <si>
    <t>11,89</t>
  </si>
  <si>
    <t>192,61</t>
  </si>
  <si>
    <t>98,88</t>
  </si>
  <si>
    <t>4,65</t>
  </si>
  <si>
    <t>41,06</t>
  </si>
  <si>
    <t>190,92</t>
  </si>
  <si>
    <t>98,92</t>
  </si>
  <si>
    <t>190,01</t>
  </si>
  <si>
    <t>98,96</t>
  </si>
  <si>
    <t>37,08</t>
  </si>
  <si>
    <t>185,40</t>
  </si>
  <si>
    <t>98,99</t>
  </si>
  <si>
    <t>7,08</t>
  </si>
  <si>
    <t>184,08</t>
  </si>
  <si>
    <t>99,03</t>
  </si>
  <si>
    <t>758,45</t>
  </si>
  <si>
    <t>182,02</t>
  </si>
  <si>
    <t>99,06</t>
  </si>
  <si>
    <t>283,18</t>
  </si>
  <si>
    <t>169,90</t>
  </si>
  <si>
    <t>99,09</t>
  </si>
  <si>
    <t>28,19</t>
  </si>
  <si>
    <t>169,14</t>
  </si>
  <si>
    <t>99,12</t>
  </si>
  <si>
    <t>56,23</t>
  </si>
  <si>
    <t>168,69</t>
  </si>
  <si>
    <t>13,79</t>
  </si>
  <si>
    <t>165,48</t>
  </si>
  <si>
    <t>99,19</t>
  </si>
  <si>
    <t>3,19</t>
  </si>
  <si>
    <t>159,50</t>
  </si>
  <si>
    <t>99,22</t>
  </si>
  <si>
    <t>99,25</t>
  </si>
  <si>
    <t>10,18</t>
  </si>
  <si>
    <t>152,70</t>
  </si>
  <si>
    <t>46,67</t>
  </si>
  <si>
    <t>140,01</t>
  </si>
  <si>
    <t>34,77</t>
  </si>
  <si>
    <t>139,08</t>
  </si>
  <si>
    <t>2,66</t>
  </si>
  <si>
    <t>137,78</t>
  </si>
  <si>
    <t>99,35</t>
  </si>
  <si>
    <t>136,06</t>
  </si>
  <si>
    <t>99,38</t>
  </si>
  <si>
    <t>45,02</t>
  </si>
  <si>
    <t>135,06</t>
  </si>
  <si>
    <t>99,40</t>
  </si>
  <si>
    <t>127,60</t>
  </si>
  <si>
    <t>99,43</t>
  </si>
  <si>
    <t>8,44</t>
  </si>
  <si>
    <t>126,60</t>
  </si>
  <si>
    <t>99,45</t>
  </si>
  <si>
    <t>7,82</t>
  </si>
  <si>
    <t>120,66</t>
  </si>
  <si>
    <t>99,47</t>
  </si>
  <si>
    <t>18,31</t>
  </si>
  <si>
    <t>119,19</t>
  </si>
  <si>
    <t>99,50</t>
  </si>
  <si>
    <t>2,85</t>
  </si>
  <si>
    <t>116,85</t>
  </si>
  <si>
    <t>99,52</t>
  </si>
  <si>
    <t>8,83</t>
  </si>
  <si>
    <t>114,79</t>
  </si>
  <si>
    <t>99,54</t>
  </si>
  <si>
    <t>17,53</t>
  </si>
  <si>
    <t>105,18</t>
  </si>
  <si>
    <t>99,56</t>
  </si>
  <si>
    <t>104,12</t>
  </si>
  <si>
    <t>99,58</t>
  </si>
  <si>
    <t>9,37</t>
  </si>
  <si>
    <t>103,07</t>
  </si>
  <si>
    <t>45,65</t>
  </si>
  <si>
    <t>91,30</t>
  </si>
  <si>
    <t>2,06</t>
  </si>
  <si>
    <t>89,71</t>
  </si>
  <si>
    <t>17,81</t>
  </si>
  <si>
    <t>89,05</t>
  </si>
  <si>
    <t>22,25</t>
  </si>
  <si>
    <t>89,00</t>
  </si>
  <si>
    <t>4,86</t>
  </si>
  <si>
    <t>74,98</t>
  </si>
  <si>
    <t>36,44</t>
  </si>
  <si>
    <t>72,88</t>
  </si>
  <si>
    <t>14,21</t>
  </si>
  <si>
    <t>71,05</t>
  </si>
  <si>
    <t>99,71</t>
  </si>
  <si>
    <t>64,48</t>
  </si>
  <si>
    <t>10,41</t>
  </si>
  <si>
    <t>62,46</t>
  </si>
  <si>
    <t>61,13</t>
  </si>
  <si>
    <t>15,06</t>
  </si>
  <si>
    <t>99,75</t>
  </si>
  <si>
    <t>15,23</t>
  </si>
  <si>
    <t>58,78</t>
  </si>
  <si>
    <t>58,69</t>
  </si>
  <si>
    <t>14,53</t>
  </si>
  <si>
    <t>58,12</t>
  </si>
  <si>
    <t>99,79</t>
  </si>
  <si>
    <t>184,07</t>
  </si>
  <si>
    <t>57,06</t>
  </si>
  <si>
    <t>11,01</t>
  </si>
  <si>
    <t>55,05</t>
  </si>
  <si>
    <t>13,95</t>
  </si>
  <si>
    <t>53,84</t>
  </si>
  <si>
    <t>52,96</t>
  </si>
  <si>
    <t>26,46</t>
  </si>
  <si>
    <t>52,92</t>
  </si>
  <si>
    <t>25,84</t>
  </si>
  <si>
    <t>51,68</t>
  </si>
  <si>
    <t>99,86</t>
  </si>
  <si>
    <t>24,51</t>
  </si>
  <si>
    <t>49,02</t>
  </si>
  <si>
    <t>11,77</t>
  </si>
  <si>
    <t>47,08</t>
  </si>
  <si>
    <t>37,05</t>
  </si>
  <si>
    <t>46,68</t>
  </si>
  <si>
    <t>45,37</t>
  </si>
  <si>
    <t>43,21</t>
  </si>
  <si>
    <t>4,11</t>
  </si>
  <si>
    <t>42,74</t>
  </si>
  <si>
    <t>28,42</t>
  </si>
  <si>
    <t>41,77</t>
  </si>
  <si>
    <t>19,91</t>
  </si>
  <si>
    <t>39,82</t>
  </si>
  <si>
    <t>65,40</t>
  </si>
  <si>
    <t>39,24</t>
  </si>
  <si>
    <t>35,08</t>
  </si>
  <si>
    <t>34,76</t>
  </si>
  <si>
    <t>15,89</t>
  </si>
  <si>
    <t>31,78</t>
  </si>
  <si>
    <t>25,32</t>
  </si>
  <si>
    <t>30,38</t>
  </si>
  <si>
    <t>14,11</t>
  </si>
  <si>
    <t>28,22</t>
  </si>
  <si>
    <t>26,73</t>
  </si>
  <si>
    <t>24,75</t>
  </si>
  <si>
    <t>20,51</t>
  </si>
  <si>
    <t>24,61</t>
  </si>
  <si>
    <t>2,72</t>
  </si>
  <si>
    <t>24,48</t>
  </si>
  <si>
    <t>3,90</t>
  </si>
  <si>
    <t>19,50</t>
  </si>
  <si>
    <t>13,82</t>
  </si>
  <si>
    <t>19,34</t>
  </si>
  <si>
    <t>18,84</t>
  </si>
  <si>
    <t>18,29</t>
  </si>
  <si>
    <t>16,60</t>
  </si>
  <si>
    <t>14,06</t>
  </si>
  <si>
    <t>3,83</t>
  </si>
  <si>
    <t>6,16</t>
  </si>
  <si>
    <t xml:space="preserve"> 91170 </t>
  </si>
  <si>
    <t>FIXAÇÃO DE TUBOS HORIZONTAIS DE PVC ÁGUA, PVC ESGOTO, PVC ÁGUA PLUVIAL, CPVC, PPR, COBRE OU AÇO, DIÂMETROS MENORES OU IGUAIS A 40 MM, COM ABRAÇADEIRA METÁLICA RÍGIDA TIPO U PERFIL 1 1/4, FIXADA EM PERFILADO EM LAJE. AF_09/2023_PS</t>
  </si>
  <si>
    <t xml:space="preserve"> 91862 </t>
  </si>
  <si>
    <t>ELETRODUTO RÍGIDO ROSCÁVEL, PVC, DN 20 MM (1/2"), PARA CIRCUITOS TERMINAIS, INSTALADO EM FORRO - FORNECIMENTO E INSTALAÇÃO. AF_03/2023</t>
  </si>
  <si>
    <t xml:space="preserve"> 91870 </t>
  </si>
  <si>
    <t>ELETRODUTO RÍGIDO ROSCÁVEL, PVC, DN 20 MM (1/2"), PARA CIRCUITOS TERMINAIS, INSTALADO EM PAREDE - FORNECIMENTO E INSTALAÇÃO. AF_03/2023</t>
  </si>
  <si>
    <t>CABO DE COBRE FLEXÍVEL ISOLADO, 1,5 MM², ANTI-CHAMA 450/750 V, PARA CIRCUITOS TERMINAIS - FORNECIMENTO E INSTALAÇÃO. AF_03/2023</t>
  </si>
  <si>
    <t xml:space="preserve"> 92001 </t>
  </si>
  <si>
    <t>TOMADA BAIXA DE EMBUTIR (1 MÓDULO), 2P+T 20 A, INCLUINDO SUPORTE E PLACA - FORNECIMENTO E INSTALAÇÃO. AF_03/2023</t>
  </si>
  <si>
    <t xml:space="preserve"> 92981 </t>
  </si>
  <si>
    <t>CABO DE COBRE FLEXÍVEL ISOLADO, 16 MM², ANTI-CHAMA 450/750 V, PARA DISTRIBUIÇÃO - FORNECIMENTO E INSTALAÇÃO. AF_10/2020</t>
  </si>
  <si>
    <t xml:space="preserve"> 94210 </t>
  </si>
  <si>
    <t>TELHAMENTO COM TELHA ONDULADA DE FIBROCIMENTO E = 6 MM, COM RECOBRIMENTO LATERAL DE 1 1/4 DE ONDA PARA TELHADO COM INCLINAÇÃO MÁXIMA DE 10°, COM ATÉ 2 ÁGUAS, INCLUSO IÇAMENTO. AF_07/2019</t>
  </si>
  <si>
    <t xml:space="preserve"> 95241 </t>
  </si>
  <si>
    <t>LASTRO DE CONCRETO MAGRO, APLICADO EM PISOS, LAJES SOBRE SOLO OU RADIERS, ESPESSURA DE 5 CM. AF_01/2024</t>
  </si>
  <si>
    <t xml:space="preserve"> 95805 </t>
  </si>
  <si>
    <t>CONDULETE DE PVC, TIPO B, PARA ELETRODUTO DE PVC SOLDÁVEL DN 25 MM (3/4''), APARENTE - FORNECIMENTO E INSTALAÇÃO. AF_10/2022</t>
  </si>
  <si>
    <t xml:space="preserve"> 96985 </t>
  </si>
  <si>
    <t>HASTE DE ATERRAMENTO, DIÂMETRO 5/8", COM 3 METROS - FORNECIMENTO E INSTALAÇÃO. AF_08/2023</t>
  </si>
  <si>
    <t xml:space="preserve"> 97886 </t>
  </si>
  <si>
    <t>CAIXA ENTERRADA ELÉTRICA RETANGULAR, EM ALVENARIA COM TIJOLOS CERÂMICOS MACIÇOS, FUNDO COM BRITA, DIMENSÕES INTERNAS: 0,3X0,3X0,3 M. AF_12/2020</t>
  </si>
  <si>
    <t xml:space="preserve"> 98441 </t>
  </si>
  <si>
    <t>PAREDE DE MADEIRA COMPENSADA PARA CONSTRUÇÃO TEMPORÁRIA EM CHAPA SIMPLES, EXTERNA, SEM VÃO. AF_03/2024</t>
  </si>
  <si>
    <t xml:space="preserve"> 98442 </t>
  </si>
  <si>
    <t>PAREDE DE MADEIRA COMPENSADA PARA CONSTRUÇÃO TEMPORÁRIA EM CHAPA SIMPLES, EXTERNA, COM ÁREA LÍQUIDA MENOR QUE 6 M², SEM VÃO. AF_05/2018</t>
  </si>
  <si>
    <t xml:space="preserve"> 98445 </t>
  </si>
  <si>
    <t>PAREDE DE MADEIRA COMPENSADA PARA CONSTRUÇÃO TEMPORÁRIA EM CHAPA SIMPLES, EXTERNA, COM ÁREA LÍQUIDA MAIOR OU IGUAL A 6 M², COM VÃO. AF_03/2024</t>
  </si>
  <si>
    <t xml:space="preserve"> 98446 </t>
  </si>
  <si>
    <t>PAREDE DE MADEIRA COMPENSADA PARA CONSTRUÇÃO TEMPORÁRIA EM CHAPA SIMPLES, EXTERNA, COM ÁREA LÍQUIDA MENOR QUE 6 M², COM VÃO. AF_03/2024</t>
  </si>
  <si>
    <t xml:space="preserve"> 101876 </t>
  </si>
  <si>
    <t>QUADRO DE DISTRIBUIÇÃO DE ENERGIA EM PVC, DE EMBUTIR, SEM BARRAMENTO, PARA 6 DISJUNTORES - FORNECIMENTO E INSTALAÇÃO. AF_10/2020</t>
  </si>
  <si>
    <t xml:space="preserve"> 101891 </t>
  </si>
  <si>
    <t>DISJUNTOR MONOPOLAR TIPO NEMA, CORRENTE NOMINAL DE 35 ATÉ 50A - FORNECIMENTO E INSTALAÇÃO. AF_10/2020</t>
  </si>
  <si>
    <t>LUMINÁRIA TIPO CALHA, DE SOBREPOR, PARA 2 LÂMPADAS TUBULARES FLUORESCENTES DE 18 W, SEM REATOR DE PARTIDA RÁPIDA E LÂMPADAS - FORNECIMENTO E INSTALAÇÃO. REFERENCIA SINAPI (97585)</t>
  </si>
  <si>
    <t xml:space="preserve"> 00010886 </t>
  </si>
  <si>
    <t>EXTINTOR DE INCENDIO PORTATIL COM CARGA DE AGUA PRESSURIZADA DE 10 L, CLASSE A</t>
  </si>
  <si>
    <t xml:space="preserve"> 00010891 </t>
  </si>
  <si>
    <t>EXTINTOR DE INCENDIO PORTATIL COM CARGA DE PO QUIMICO SECO (PQS) DE 4 KG, CLASSE BC</t>
  </si>
  <si>
    <t xml:space="preserve"> 91173 </t>
  </si>
  <si>
    <t>FIXAÇÃO DE TUBOS VERTICAIS DE PVC ÁGUA, PVC ESGOTO, PVC ÁGUA PLUVIAL, CPVC, PPR, COBRE OU AÇO, DIÂMETROS MENORES OU IGUAIS A 40 MM, COM ABRAÇADEIRA METÁLICA RÍGIDA TIPO U PERFIL 1 1/4", FIXADA EM PERFILADO EM PAREDE. AF_09/2023_PS</t>
  </si>
  <si>
    <t>PORTA EM ALUMÍNIO DE ABRIR TIPO VENEZIANA COM GUARNIÇÃO, FIXAÇÃO COM PARAFUSOS - FORNECIMENTO E INSTALAÇÃO. AF_12/2019</t>
  </si>
  <si>
    <t xml:space="preserve"> 91911 </t>
  </si>
  <si>
    <t>CURVA 90 GRAUS PARA ELETRODUTO, PVC, ROSCÁVEL, DN 20 MM (1/2"), PARA CIRCUITOS TERMINAIS, INSTALADA EM PAREDE - FORNECIMENTO E INSTALAÇÃO. AF_03/2023</t>
  </si>
  <si>
    <t xml:space="preserve"> 91937 </t>
  </si>
  <si>
    <t>CAIXA OCTOGONAL 3" X 3", PVC, INSTALADA EM LAJE - FORNECIMENTO E INSTALAÇÃO. AF_03/2023</t>
  </si>
  <si>
    <t xml:space="preserve"> 92025 </t>
  </si>
  <si>
    <t>INTERRUPTOR SIMPLES (1 MÓDULO) COM 2 TOMADAS DE EMBUTIR 2P+T 10 A, INCLUINDO SUPORTE E PLACA - FORNECIMENTO E INSTALAÇÃO. AF_03/2023</t>
  </si>
  <si>
    <t xml:space="preserve"> 94559 </t>
  </si>
  <si>
    <t>JANELA DE AÇO TIPO BASCULANTE PARA VIDROS, COM BATENTE, FERRAGENS E PINTURA ANTICORROSIVA. EXCLUSIVE VIDROS, ACABAMENTO, ALIZAR E CONTRAMARCO. FORNECIMENTO E INSTALAÇÃO. AF_12/2019</t>
  </si>
  <si>
    <t xml:space="preserve"> 95240 </t>
  </si>
  <si>
    <t>LASTRO DE CONCRETO MAGRO, APLICADO EM PISOS, LAJES SOBRE SOLO OU RADIERS, ESPESSURA DE 3 CM. AF_01/2024</t>
  </si>
  <si>
    <t xml:space="preserve"> 95811 </t>
  </si>
  <si>
    <t>CONDULETE DE PVC, TIPO LB, PARA ELETRODUTO DE PVC SOLDÁVEL DN 25 MM (3/4''), APARENTE - FORNECIMENTO E INSTALAÇÃO. AF_10/2022</t>
  </si>
  <si>
    <t xml:space="preserve"> 97593 </t>
  </si>
  <si>
    <t>LUMINÁRIA TIPO SPOT, DE SOBREPOR, COM 1 LÂMPADA FLUORESCENTE DE 15 W, SEM REATOR - FORNECIMENTO E INSTALAÇÃO. AF_02/2020</t>
  </si>
  <si>
    <t xml:space="preserve"> 97611 </t>
  </si>
  <si>
    <t>LÂMPADA COMPACTA FLUORESCENTE DE 15 W, BASE E27 - FORNECIMENTO E INSTALAÇÃO. AF_02/2020</t>
  </si>
  <si>
    <t xml:space="preserve"> 98443 </t>
  </si>
  <si>
    <t>PAREDE DE MADEIRA COMPENSADA PARA CONSTRUÇÃO TEMPORÁRIA EM CHAPA SIMPLES, INTERNA, SEM VÃO. AF_03/2024</t>
  </si>
  <si>
    <t xml:space="preserve"> 98444 </t>
  </si>
  <si>
    <t>PAREDE DE MADEIRA COMPENSADA PARA CONSTRUÇÃO TEMPORÁRIA EM CHAPA SIMPLES, INTERNA, COM ÁREA LÍQUIDA MENOR QUE 6 M², SEM VÃO. AF_05/2018</t>
  </si>
  <si>
    <t xml:space="preserve"> 98447 </t>
  </si>
  <si>
    <t>PAREDE DE MADEIRA COMPENSADA PARA CONSTRUÇÃO TEMPORÁRIA EM CHAPA SIMPLES, INTERNA, COM ÁREA LÍQUIDA MAIOR OU IGUAL A 6 M², COM VÃO. AF_03/2024</t>
  </si>
  <si>
    <t xml:space="preserve"> 98448 </t>
  </si>
  <si>
    <t>PAREDE DE MADEIRA COMPENSADA PARA CONSTRUÇÃO TEMPORÁRIA EM CHAPA SIMPLES, INTERNA, COM ÁREA LÍQUIDA MENOR QUE 6 M², COM VÃO. AF_03/2024</t>
  </si>
  <si>
    <t xml:space="preserve"> 101165 </t>
  </si>
  <si>
    <t>ALVENARIA DE EMBASAMENTO COM BLOCO ESTRUTURAL DE CONCRETO, DE 14X19X29CM E ARGAMASSA DE ASSENTAMENTO COM PREPARO EM BETONEIRA. AF_05/2020</t>
  </si>
  <si>
    <t xml:space="preserve"> 00004513 </t>
  </si>
  <si>
    <t>CAIBRO 5 X 5 CM EM PINUS, MISTA OU EQUIVALENTE DA REGIAO - BRUTA</t>
  </si>
  <si>
    <t xml:space="preserve"> 00011455 </t>
  </si>
  <si>
    <t>FERROLHO COM FECHO / TRINCO REDONDO, EM ACO GALVANIZADO / ZINCADO, DE SOBREPOR, COM COMPRIMENTO DE 8" E ESPESSURA MINIMA DA CHAPA DE 1,50 MM</t>
  </si>
  <si>
    <t xml:space="preserve"> 00011587 </t>
  </si>
  <si>
    <t>FORRO DE PVC LISO, BRANCO, REGUA DE 10 CM, ESPESSURA DE 8 MM A 10 MM (COM COLOCACAO / SEM ESTRUTURA METALICA)</t>
  </si>
  <si>
    <t xml:space="preserve"> 90680 </t>
  </si>
  <si>
    <t>PERFURATRIZ HIDRÁULICA SOBRE CAMINHÃO COM TRADO CURTO ACOPLADO, PROFUNDIDADE MÁXIMA DE 20 M, DIÂMETRO MÁXIMO DE 1500 MM, POTÊNCIA INSTALADA DE 137 HP, MESA ROTATIVA COM TORQUE MÁXIMO DE 30 KNM - CHP DIURNO. AF_06/2015</t>
  </si>
  <si>
    <t xml:space="preserve"> 90681 </t>
  </si>
  <si>
    <t>PERFURATRIZ HIDRÁULICA SOBRE CAMINHÃO COM TRADO CURTO ACOPLADO, PROFUNDIDADE MÁXIMA DE 20 M, DIÂMETRO MÁXIMO DE 1500 MM, POTÊNCIA INSTALADA DE 137 HP, MESA ROTATIVA COM TORQUE MÁXIMO DE 30 KNM - CHI DIURNO. AF_06/2015</t>
  </si>
  <si>
    <t xml:space="preserve"> 90778 </t>
  </si>
  <si>
    <t xml:space="preserve"> 97913 </t>
  </si>
  <si>
    <t>TRANSPORTE COM CAMINHÃO BASCULANTE DE 6 M³, EM VIA URBANA EM REVESTIMENTO PRIMÁRIO (UNIDADE: M3XKM). AF_07/2020</t>
  </si>
  <si>
    <t xml:space="preserve"> 100973 </t>
  </si>
  <si>
    <t>CARGA, MANOBRA E DESCARGA DE SOLOS E MATERIAIS GRANULARES EM CAMINHÃO BASCULANTE 6 M³ - CARGA COM PÁ CARREGADEIRA (CAÇAMBA DE 1,7 A 2,8 M³ / 128 HP) E DESCARGA LIVRE (UNIDADE: M3). AF_07/2020</t>
  </si>
  <si>
    <t xml:space="preserve"> 00038405 </t>
  </si>
  <si>
    <t>CONCRETO USINADO BOMBEAVEL, CLASSE DE RESISTENCIA C25, COM BRITA 0 E 1, SLUMP = 130 +/- 20 MM, EXCLUI SERVICO DE BOMBEAMENTO (NBR 8953)</t>
  </si>
  <si>
    <t xml:space="preserve"> 94990 </t>
  </si>
  <si>
    <t>EXECUÇÃO DE PASSEIO (CALÇADA) OU PISO DE CONCRETO COM CONCRETO MOLDADO IN LOCO, FEITO EM OBRA, ACABAMENTO CONVENCIONAL, NÃO ARMADO. AF_08/2022</t>
  </si>
  <si>
    <t xml:space="preserve"> 103322 </t>
  </si>
  <si>
    <t>ALVENARIA DE VEDAÇÃO DE BLOCOS CERÂMICOS FURADOS NA VERTICAL DE 9X19X39 CM (ESPESSURA 9 CM) E ARGAMASSA DE ASSENTAMENTO COM PREPARO EM BETONEIRA. AF_12/2021</t>
  </si>
  <si>
    <t xml:space="preserve"> COMP-813 </t>
  </si>
  <si>
    <t>LAJE 5 CM MACIÇA DE CONCRETO PARA FORRO DO ABRIGO DE GÁS 20MPa, COM ARMAÇÃO, FÔRMA RESINADA. ESCORAMENTO E DESFORMA</t>
  </si>
  <si>
    <t xml:space="preserve"> 87905 </t>
  </si>
  <si>
    <t>CHAPISCO APLICADO EM ALVENARIA (COM PRESENÇA DE VÃOS) E ESTRUTURAS DE CONCRETO DE FACHADA, COM COLHER DE PEDREIRO.  ARGAMASSA TRAÇO 1:3 COM PREPARO EM BETONEIRA 400L. AF_10/2022</t>
  </si>
  <si>
    <t>MASSA ÚNICA, EM ARGAMASSA TRAÇO 1:2:8, PREPARO MECÂNICO, APLICADA MANUALMENTE EM PAREDES INTERNAS DE AMBIENTES COM ÁREA ENTRE 5M² E 10M², E = 10MM, COM TALISCAS. AF_03/2024</t>
  </si>
  <si>
    <t xml:space="preserve"> 98546 </t>
  </si>
  <si>
    <t>IMPERMEABILIZAÇÃO DE SUPERFÍCIE COM MANTA ASFÁLTICA, UMA CAMADA, INCLUSIVE APLICAÇÃO DE PRIMER ASFÁLTICO, E=4MM. AF_09/2023</t>
  </si>
  <si>
    <t xml:space="preserve"> 98556 </t>
  </si>
  <si>
    <t>IMPERMEABILIZIMPERMEABILIZAÇÃO DE SUPERFÍCIE COM ARGAMASSA POLIMÉRICA / MEMBRANA ACRÍLICA, 4 DEMÃOS, REFORÇADA COM VÉU DE POLIÉSTER (MAV). AF_09/2023</t>
  </si>
  <si>
    <t xml:space="preserve"> 88323 </t>
  </si>
  <si>
    <t>TELHADISTA COM ENCARGOS COMPLEMENTARES</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</si>
  <si>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</si>
  <si>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</si>
  <si>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</si>
  <si>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</si>
  <si>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00011029 </t>
  </si>
  <si>
    <t>HASTE RETA PARA GANCHO DE FERRO GALVANIZADO, COM ROSCA 1/4" X 30 CM PARA FIXACAO DE TELHA METALICA, INCLUI PORCA E ARRUELAS DE VEDACAO</t>
  </si>
  <si>
    <t xml:space="preserve"> 88240 </t>
  </si>
  <si>
    <t>AJUDANTE DE ESTRUTURA METÁLICA COM ENCARGOS COMPLEMENTARES</t>
  </si>
  <si>
    <t xml:space="preserve"> 88317 </t>
  </si>
  <si>
    <t>SOLDADOR COM ENCARGOS COMPLEMENTARES</t>
  </si>
  <si>
    <t xml:space="preserve"> 93287 </t>
  </si>
  <si>
    <t>GUINDASTE HIDRÁULICO AUTOPROPELIDO, COM LANÇA TELESCÓPICA 40 M, CAPACIDADE MÁXIMA 60 T, POTÊNCIA 260 KW - CHP DIURNO. AF_03/2016</t>
  </si>
  <si>
    <t xml:space="preserve"> 93288 </t>
  </si>
  <si>
    <t>GUINDASTE HIDRÁULICO AUTOPROPELIDO, COM LANÇA TELESCÓPICA 40 M, CAPACIDADE MÁXIMA 60 T, POTÊNCIA 260 KW - CHI DIURNO. AF_03/2016</t>
  </si>
  <si>
    <t xml:space="preserve"> 100716 </t>
  </si>
  <si>
    <t>JATEAMENTO ABRASIVO COM GRANALHA DE AÇO EM PERFIL METÁLICO EM FÁBRICA. AF_01/2020</t>
  </si>
  <si>
    <t xml:space="preserve"> 00001334 </t>
  </si>
  <si>
    <t>CHAPA DE ACO GROSSA, ASTM A36, E = 5/8" (15,88 MM) 124,49 KG/M2</t>
  </si>
  <si>
    <t xml:space="preserve"> 00010997 </t>
  </si>
  <si>
    <t>ELETRODO REVESTIDO AWS - E7018, DIAMETRO IGUAL A 4,00 MM</t>
  </si>
  <si>
    <t xml:space="preserve"> 00000442 </t>
  </si>
  <si>
    <t>PARAFUSO FRANCES M16 EM ACO GALVANIZADO, COMPRIMENTO = 45 MM, DIAMETRO = 16 MM, CABECA ABAULADA</t>
  </si>
  <si>
    <t xml:space="preserve"> 007075 </t>
  </si>
  <si>
    <t>PERFIL "L" ABAS IGUAIS 2"x1/8" (2,46kg/m)</t>
  </si>
  <si>
    <t xml:space="preserve"> 001469 </t>
  </si>
  <si>
    <t>PERFIL "L" ABAS IGUAIS 3/4"x1/8" (0,88kg/m)</t>
  </si>
  <si>
    <t xml:space="preserve"> 7504 </t>
  </si>
  <si>
    <t>Perfil Aço, Cantoneira abas iguais - 1" x 1/4" (2,22 kg/m)</t>
  </si>
  <si>
    <t>kg</t>
  </si>
  <si>
    <t xml:space="preserve"> 003549 </t>
  </si>
  <si>
    <t>TIRANTE ACO 3/8" x 1,00m</t>
  </si>
  <si>
    <t xml:space="preserve"> 007166 </t>
  </si>
  <si>
    <t>PERFIL CHAPA "U" DOBRADA .ENRIJECIDA 250x85x3,04mm(11,90kg/</t>
  </si>
  <si>
    <t xml:space="preserve"> 007068 </t>
  </si>
  <si>
    <t>PERFIL "L" ABAS IGUAIS 1"x3/16" (1,73kg/m)</t>
  </si>
  <si>
    <t xml:space="preserve"> 00040535 </t>
  </si>
  <si>
    <t>PERFIL "U" SIMPLES, EM CHAPA DOBRADA DE ACO LAMINADO, E = 2,65 MM, H = 75 MM, L = 40 MM (3,04 KG/M)</t>
  </si>
  <si>
    <t xml:space="preserve"> 1734 </t>
  </si>
  <si>
    <t>Perfil Aço, U Dobrado de chapa - UDC simples - 100 x 50 x 3 mm (4.48 kg/m)</t>
  </si>
  <si>
    <t xml:space="preserve"> 8860 </t>
  </si>
  <si>
    <t>Perfil Aço, U Dobrado de chapa - UDC simples - 50 x 25 x 2,00 mm (1,38 kg/m)</t>
  </si>
  <si>
    <t xml:space="preserve"> 103673 </t>
  </si>
  <si>
    <t>LANÇAMENTO COM USO DE BOMBA, ADENSAMENTO E ACABAMENTO DE CONCRETO EM ESTRUTURAS. AF_02/2022</t>
  </si>
  <si>
    <t xml:space="preserve"> 92800 </t>
  </si>
  <si>
    <t>CORTE E DOBRA DE AÇO CA-60, DIÂMETRO DE 5,0 MM. AF_06/2022</t>
  </si>
  <si>
    <t xml:space="preserve"> 103675 </t>
  </si>
  <si>
    <t>CONCRETAGEM DE VIGAS E LAJES, FCK=25 MPA, PARA LAJES MACIÇAS OU NERVURADAS COM USO DE BOMBA - LANÇAMENTO, ADENSAMENTO E ACABAMENTO. AF_02/2022_PS</t>
  </si>
  <si>
    <t xml:space="preserve"> 92514 </t>
  </si>
  <si>
    <t>MONTAGEM E DESMONTAGEM DE FÔRMA DE LAJE MACIÇA, PÉ-DIREITO SIMPLES, EM CHAPA DE MADEIRA COMPENSADA RESINADA, 4 UTILIZAÇÕES. AF_09/2020</t>
  </si>
  <si>
    <t xml:space="preserve"> 101792 </t>
  </si>
  <si>
    <t>ESCORAMENTO DE FÔRMAS DE LAJE EM MADEIRA NÃO APARELHADA, PÉ-DIREITO SIMPLES, INCLUSO TRAVAMENTO, 4 UTILIZAÇÕES. AF_09/2020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</si>
</sst>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0.00\ %"/>
    <numFmt numFmtId="165" formatCode="#,##0.0000000"/>
    <numFmt numFmtId="166" formatCode="_(* #,##0.00_);_(* \(#,##0.00\);_(* &quot;-&quot;??_);_(@_)"/>
  </numFmts>
  <fonts count="39" x14ac:knownFonts="1">
    <font>
      <sz val="11"/>
      <name val="Arial"/>
      <family val="1"/>
    </font>
    <font>
      <sz val="11"/>
      <color theme="1"/>
      <name val="Calibri"/>
      <family val="2"/>
      <scheme val="minor"/>
    </font>
    <font>
      <b/>
      <sz val="11"/>
      <name val="Arial"/>
      <family val="1"/>
    </font>
    <font>
      <b/>
      <sz val="11"/>
      <name val="Arial"/>
      <family val="1"/>
    </font>
    <font>
      <b/>
      <sz val="11"/>
      <name val="Arial"/>
      <family val="1"/>
    </font>
    <font>
      <b/>
      <sz val="11"/>
      <name val="Arial"/>
      <family val="1"/>
    </font>
    <font>
      <b/>
      <sz val="10"/>
      <color rgb="FF000000"/>
      <name val="Arial"/>
      <family val="1"/>
    </font>
    <font>
      <sz val="10"/>
      <color rgb="FF000000"/>
      <name val="Arial"/>
      <family val="1"/>
    </font>
    <font>
      <b/>
      <sz val="10"/>
      <name val="Arial"/>
      <family val="1"/>
    </font>
    <font>
      <sz val="10"/>
      <name val="Arial"/>
      <family val="1"/>
    </font>
    <font>
      <b/>
      <sz val="10"/>
      <name val="Arial"/>
      <family val="2"/>
    </font>
    <font>
      <sz val="10"/>
      <name val="Arial"/>
      <family val="2"/>
    </font>
    <font>
      <b/>
      <sz val="14"/>
      <color theme="0"/>
      <name val="Arial"/>
      <family val="1"/>
    </font>
    <font>
      <sz val="14"/>
      <color theme="0"/>
      <name val="Arial"/>
      <family val="1"/>
    </font>
    <font>
      <sz val="11"/>
      <color indexed="8"/>
      <name val="Arial"/>
      <family val="2"/>
    </font>
    <font>
      <sz val="9"/>
      <color indexed="8"/>
      <name val="Arial"/>
      <family val="2"/>
    </font>
    <font>
      <sz val="9"/>
      <color rgb="FFFF0000"/>
      <name val="Arial"/>
      <family val="2"/>
    </font>
    <font>
      <sz val="8"/>
      <name val="Arial"/>
      <family val="2"/>
    </font>
    <font>
      <sz val="9"/>
      <name val="Arial"/>
      <family val="2"/>
    </font>
    <font>
      <b/>
      <sz val="9"/>
      <name val="Arial"/>
      <family val="2"/>
    </font>
    <font>
      <b/>
      <sz val="10"/>
      <color indexed="9"/>
      <name val="Arial"/>
      <family val="2"/>
    </font>
    <font>
      <sz val="8"/>
      <color indexed="8"/>
      <name val="Arial"/>
      <family val="2"/>
    </font>
    <font>
      <b/>
      <sz val="8"/>
      <name val="Arial"/>
      <family val="2"/>
    </font>
    <font>
      <sz val="10"/>
      <color indexed="8"/>
      <name val="Arial"/>
      <family val="2"/>
    </font>
    <font>
      <b/>
      <sz val="14"/>
      <name val="Arial"/>
      <family val="2"/>
    </font>
    <font>
      <sz val="8"/>
      <color indexed="10"/>
      <name val="Arial"/>
      <family val="2"/>
    </font>
    <font>
      <b/>
      <sz val="11"/>
      <color indexed="8"/>
      <name val="Arial"/>
      <family val="2"/>
    </font>
    <font>
      <sz val="11"/>
      <name val="Arial"/>
      <family val="2"/>
    </font>
    <font>
      <b/>
      <sz val="11"/>
      <name val="Arial"/>
      <family val="2"/>
    </font>
    <font>
      <b/>
      <sz val="12"/>
      <name val="Arial"/>
      <family val="2"/>
    </font>
    <font>
      <sz val="10"/>
      <color indexed="9"/>
      <name val="Arial"/>
      <family val="2"/>
    </font>
    <font>
      <b/>
      <sz val="12"/>
      <color indexed="9"/>
      <name val="Arial"/>
      <family val="2"/>
    </font>
    <font>
      <sz val="10"/>
      <color indexed="41"/>
      <name val="Arial"/>
      <family val="2"/>
    </font>
    <font>
      <sz val="7.5"/>
      <color indexed="9"/>
      <name val="Arial"/>
      <family val="2"/>
    </font>
    <font>
      <sz val="7.5"/>
      <name val="Arial"/>
      <family val="2"/>
    </font>
    <font>
      <sz val="7"/>
      <color indexed="9"/>
      <name val="Arial"/>
      <family val="2"/>
    </font>
    <font>
      <sz val="7"/>
      <name val="Arial"/>
      <family val="2"/>
    </font>
    <font>
      <b/>
      <sz val="7"/>
      <name val="Arial"/>
      <family val="2"/>
    </font>
    <font>
      <sz val="8"/>
      <color rgb="FF000000"/>
      <name val="Tahoma"/>
      <family val="2"/>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FFFFFF"/>
      </patternFill>
    </fill>
    <fill>
      <patternFill patternType="solid">
        <fgColor rgb="FFFFFFFF"/>
      </patternFill>
    </fill>
    <fill>
      <patternFill patternType="solid">
        <fgColor rgb="FF002060"/>
        <bgColor indexed="64"/>
      </patternFill>
    </fill>
    <fill>
      <patternFill patternType="solid">
        <fgColor rgb="FFEFEFEF"/>
      </patternFill>
    </fill>
    <fill>
      <patternFill patternType="solid">
        <fgColor rgb="FFD6D6D6"/>
      </patternFill>
    </fill>
    <fill>
      <patternFill patternType="solid">
        <fgColor indexed="22"/>
        <bgColor indexed="64"/>
      </patternFill>
    </fill>
    <fill>
      <patternFill patternType="solid">
        <fgColor theme="0"/>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17"/>
        <bgColor indexed="64"/>
      </patternFill>
    </fill>
  </fills>
  <borders count="67">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right/>
      <top/>
      <bottom style="thick">
        <color rgb="FFFF5500"/>
      </bottom>
      <diagonal/>
    </border>
    <border>
      <left/>
      <right/>
      <top/>
      <bottom style="thin">
        <color rgb="FFCCCCCC"/>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hair">
        <color indexed="64"/>
      </left>
      <right/>
      <top/>
      <bottom/>
      <diagonal/>
    </border>
    <border>
      <left style="medium">
        <color indexed="64"/>
      </left>
      <right style="medium">
        <color indexed="64"/>
      </right>
      <top style="medium">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54"/>
      </right>
      <top style="medium">
        <color indexed="54"/>
      </top>
      <bottom style="medium">
        <color indexed="54"/>
      </bottom>
      <diagonal/>
    </border>
    <border>
      <left/>
      <right style="hair">
        <color indexed="64"/>
      </right>
      <top style="medium">
        <color indexed="54"/>
      </top>
      <bottom style="medium">
        <color indexed="54"/>
      </bottom>
      <diagonal/>
    </border>
    <border>
      <left/>
      <right/>
      <top style="medium">
        <color indexed="54"/>
      </top>
      <bottom style="medium">
        <color indexed="54"/>
      </bottom>
      <diagonal/>
    </border>
    <border>
      <left style="hair">
        <color indexed="64"/>
      </left>
      <right/>
      <top style="hair">
        <color indexed="64"/>
      </top>
      <bottom style="medium">
        <color indexed="54"/>
      </bottom>
      <diagonal/>
    </border>
    <border>
      <left style="medium">
        <color indexed="54"/>
      </left>
      <right style="hair">
        <color indexed="64"/>
      </right>
      <top style="hair">
        <color indexed="64"/>
      </top>
      <bottom style="medium">
        <color indexed="5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54"/>
      </right>
      <top style="hair">
        <color indexed="64"/>
      </top>
      <bottom style="hair">
        <color indexed="64"/>
      </bottom>
      <diagonal/>
    </border>
    <border>
      <left style="medium">
        <color indexed="5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54"/>
      </right>
      <top style="medium">
        <color indexed="54"/>
      </top>
      <bottom style="hair">
        <color indexed="64"/>
      </bottom>
      <diagonal/>
    </border>
    <border>
      <left style="medium">
        <color indexed="54"/>
      </left>
      <right style="hair">
        <color indexed="64"/>
      </right>
      <top style="medium">
        <color indexed="5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dotted">
        <color theme="0" tint="-0.34998626667073579"/>
      </right>
      <top/>
      <bottom/>
      <diagonal/>
    </border>
    <border>
      <left style="dotted">
        <color theme="0" tint="-0.34998626667073579"/>
      </left>
      <right/>
      <top/>
      <bottom/>
      <diagonal/>
    </border>
    <border>
      <left/>
      <right style="hair">
        <color theme="0" tint="-0.34998626667073579"/>
      </right>
      <top/>
      <bottom/>
      <diagonal/>
    </border>
    <border>
      <left style="hair">
        <color theme="0" tint="-0.34998626667073579"/>
      </left>
      <right/>
      <top/>
      <bottom/>
      <diagonal/>
    </border>
    <border>
      <left style="hair">
        <color theme="0" tint="-0.34998626667073579"/>
      </left>
      <right/>
      <top/>
      <bottom style="hair">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hair">
        <color theme="0" tint="-0.34998626667073579"/>
      </bottom>
      <diagonal/>
    </border>
    <border>
      <left/>
      <right style="hair">
        <color theme="0" tint="-0.34998626667073579"/>
      </right>
      <top/>
      <bottom style="hair">
        <color theme="0" tint="-0.34998626667073579"/>
      </bottom>
      <diagonal/>
    </border>
    <border>
      <left/>
      <right/>
      <top/>
      <bottom style="hair">
        <color theme="0" tint="-0.34998626667073579"/>
      </bottom>
      <diagonal/>
    </border>
  </borders>
  <cellStyleXfs count="13">
    <xf numFmtId="0" fontId="0" fillId="0" borderId="0"/>
    <xf numFmtId="0" fontId="11" fillId="0" borderId="0"/>
    <xf numFmtId="166" fontId="11" fillId="0" borderId="0" applyFont="0" applyFill="0" applyBorder="0" applyAlignment="0" applyProtection="0"/>
    <xf numFmtId="0" fontId="1" fillId="0" borderId="0"/>
    <xf numFmtId="0" fontId="11" fillId="0" borderId="0"/>
    <xf numFmtId="0" fontId="14" fillId="0" borderId="0"/>
    <xf numFmtId="0" fontId="11" fillId="0" borderId="0"/>
    <xf numFmtId="0" fontId="11" fillId="0" borderId="0"/>
    <xf numFmtId="166" fontId="11" fillId="0" borderId="0" applyFont="0" applyFill="0" applyBorder="0" applyAlignment="0" applyProtection="0"/>
    <xf numFmtId="0" fontId="11" fillId="0" borderId="0"/>
    <xf numFmtId="9" fontId="14" fillId="0" borderId="0" applyFont="0" applyFill="0" applyBorder="0" applyAlignment="0" applyProtection="0"/>
    <xf numFmtId="0" fontId="18" fillId="0" borderId="0"/>
    <xf numFmtId="0" fontId="11" fillId="0" borderId="0"/>
  </cellStyleXfs>
  <cellXfs count="265">
    <xf numFmtId="0" fontId="0" fillId="0" borderId="0" xfId="0"/>
    <xf numFmtId="0" fontId="8" fillId="7" borderId="0" xfId="0" applyFont="1" applyFill="1" applyAlignment="1">
      <alignment horizontal="left" vertical="top" wrapText="1"/>
    </xf>
    <xf numFmtId="0" fontId="0" fillId="0" borderId="0" xfId="0"/>
    <xf numFmtId="0" fontId="6" fillId="6" borderId="4" xfId="0" applyFont="1" applyFill="1" applyBorder="1" applyAlignment="1">
      <alignment horizontal="left" vertical="top" wrapText="1"/>
    </xf>
    <xf numFmtId="0" fontId="6" fillId="6" borderId="4" xfId="0" applyFont="1" applyFill="1" applyBorder="1" applyAlignment="1">
      <alignment horizontal="right" vertical="top" wrapText="1"/>
    </xf>
    <xf numFmtId="4" fontId="6" fillId="6" borderId="4" xfId="0" applyNumberFormat="1" applyFont="1" applyFill="1" applyBorder="1" applyAlignment="1">
      <alignment horizontal="right" vertical="top" wrapText="1"/>
    </xf>
    <xf numFmtId="164" fontId="6" fillId="6" borderId="4" xfId="0" applyNumberFormat="1" applyFont="1" applyFill="1" applyBorder="1" applyAlignment="1">
      <alignment horizontal="right" vertical="top" wrapText="1"/>
    </xf>
    <xf numFmtId="0" fontId="9" fillId="8" borderId="0" xfId="0" applyFont="1" applyFill="1" applyAlignment="1">
      <alignment horizontal="left" vertical="top" wrapText="1"/>
    </xf>
    <xf numFmtId="0" fontId="8" fillId="8" borderId="0" xfId="0" applyFont="1" applyFill="1" applyAlignment="1">
      <alignment horizontal="center" vertical="top" wrapText="1"/>
    </xf>
    <xf numFmtId="0" fontId="4" fillId="4"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0" borderId="0" xfId="0" applyAlignment="1">
      <alignment horizontal="center" vertical="center"/>
    </xf>
    <xf numFmtId="4" fontId="9" fillId="8" borderId="0" xfId="0" applyNumberFormat="1" applyFont="1" applyFill="1" applyAlignment="1">
      <alignment horizontal="right" vertical="top" wrapText="1"/>
    </xf>
    <xf numFmtId="0" fontId="9" fillId="10" borderId="4" xfId="0" applyFont="1" applyFill="1" applyBorder="1" applyAlignment="1">
      <alignment horizontal="center" vertical="top" wrapText="1"/>
    </xf>
    <xf numFmtId="0" fontId="9" fillId="10" borderId="4" xfId="0" applyFont="1" applyFill="1" applyBorder="1" applyAlignment="1">
      <alignment horizontal="right" vertical="top" wrapText="1"/>
    </xf>
    <xf numFmtId="0" fontId="9" fillId="11" borderId="4" xfId="0" applyFont="1" applyFill="1" applyBorder="1" applyAlignment="1">
      <alignment horizontal="center" vertical="top" wrapText="1"/>
    </xf>
    <xf numFmtId="0" fontId="9" fillId="11" borderId="4" xfId="0" applyFont="1" applyFill="1" applyBorder="1" applyAlignment="1">
      <alignment horizontal="right" vertical="top" wrapText="1"/>
    </xf>
    <xf numFmtId="0" fontId="2" fillId="8" borderId="4" xfId="0" applyFont="1" applyFill="1" applyBorder="1" applyAlignment="1">
      <alignment horizontal="right" vertical="top" wrapText="1"/>
    </xf>
    <xf numFmtId="0" fontId="2" fillId="8" borderId="4" xfId="0" applyFont="1" applyFill="1" applyBorder="1" applyAlignment="1">
      <alignment horizontal="center" vertical="top" wrapText="1"/>
    </xf>
    <xf numFmtId="0" fontId="2" fillId="8" borderId="4" xfId="0" applyFont="1" applyFill="1" applyBorder="1" applyAlignment="1">
      <alignment horizontal="left" vertical="top" wrapText="1"/>
    </xf>
    <xf numFmtId="0" fontId="7" fillId="6" borderId="6" xfId="0" applyFont="1" applyFill="1" applyBorder="1" applyAlignment="1">
      <alignment horizontal="right" vertical="top" wrapText="1"/>
    </xf>
    <xf numFmtId="0" fontId="0" fillId="0" borderId="0" xfId="0"/>
    <xf numFmtId="0" fontId="0" fillId="0" borderId="0" xfId="0"/>
    <xf numFmtId="0" fontId="7" fillId="8" borderId="4" xfId="0" applyFont="1" applyFill="1" applyBorder="1" applyAlignment="1">
      <alignment horizontal="right" vertical="top" wrapText="1"/>
    </xf>
    <xf numFmtId="0" fontId="7" fillId="8" borderId="4" xfId="0" applyFont="1" applyFill="1" applyBorder="1" applyAlignment="1">
      <alignment horizontal="center" vertical="top" wrapText="1"/>
    </xf>
    <xf numFmtId="164" fontId="7" fillId="8" borderId="4" xfId="0" applyNumberFormat="1" applyFont="1" applyFill="1" applyBorder="1" applyAlignment="1">
      <alignment horizontal="right" vertical="top" wrapText="1"/>
    </xf>
    <xf numFmtId="44" fontId="8" fillId="8" borderId="0" xfId="0" applyNumberFormat="1" applyFont="1" applyFill="1" applyAlignment="1">
      <alignment vertical="top" wrapText="1"/>
    </xf>
    <xf numFmtId="0" fontId="7" fillId="8" borderId="5" xfId="0" applyFont="1" applyFill="1" applyBorder="1" applyAlignment="1">
      <alignment horizontal="left" vertical="top" wrapText="1"/>
    </xf>
    <xf numFmtId="0" fontId="0" fillId="0" borderId="0" xfId="0" applyAlignment="1"/>
    <xf numFmtId="0" fontId="0" fillId="0" borderId="0" xfId="0"/>
    <xf numFmtId="0" fontId="11" fillId="12" borderId="0" xfId="4" applyFill="1"/>
    <xf numFmtId="0" fontId="11" fillId="0" borderId="0" xfId="4"/>
    <xf numFmtId="0" fontId="14" fillId="0" borderId="0" xfId="5"/>
    <xf numFmtId="0" fontId="11" fillId="13" borderId="0" xfId="4" applyFill="1"/>
    <xf numFmtId="0" fontId="15" fillId="13" borderId="0" xfId="5" applyFont="1" applyFill="1" applyAlignment="1">
      <alignment horizontal="right"/>
    </xf>
    <xf numFmtId="0" fontId="16" fillId="14" borderId="8" xfId="6" applyFont="1" applyFill="1" applyBorder="1" applyAlignment="1" applyProtection="1">
      <alignment vertical="center"/>
      <protection locked="0"/>
    </xf>
    <xf numFmtId="0" fontId="17" fillId="0" borderId="0" xfId="6" applyFont="1" applyAlignment="1">
      <alignment horizontal="right" vertical="center"/>
    </xf>
    <xf numFmtId="0" fontId="18" fillId="14" borderId="9" xfId="6" applyFont="1" applyFill="1" applyBorder="1" applyAlignment="1" applyProtection="1">
      <alignment vertical="center"/>
      <protection locked="0"/>
    </xf>
    <xf numFmtId="0" fontId="18" fillId="0" borderId="0" xfId="6" applyFont="1" applyAlignment="1">
      <alignment horizontal="right" vertical="center"/>
    </xf>
    <xf numFmtId="0" fontId="18" fillId="12" borderId="0" xfId="4" applyFont="1" applyFill="1"/>
    <xf numFmtId="0" fontId="11" fillId="13" borderId="0" xfId="4" applyFill="1" applyAlignment="1">
      <alignment horizontal="right"/>
    </xf>
    <xf numFmtId="0" fontId="11" fillId="14" borderId="10" xfId="4" applyFill="1" applyBorder="1" applyProtection="1">
      <protection locked="0"/>
    </xf>
    <xf numFmtId="0" fontId="18" fillId="0" borderId="0" xfId="4" applyFont="1"/>
    <xf numFmtId="0" fontId="19" fillId="0" borderId="0" xfId="6" applyFont="1" applyAlignment="1">
      <alignment horizontal="center" vertical="center"/>
    </xf>
    <xf numFmtId="0" fontId="18" fillId="13" borderId="0" xfId="4" applyFont="1" applyFill="1"/>
    <xf numFmtId="0" fontId="14" fillId="13" borderId="0" xfId="5" applyFill="1"/>
    <xf numFmtId="0" fontId="18" fillId="0" borderId="0" xfId="6" applyFont="1" applyAlignment="1">
      <alignment vertical="center"/>
    </xf>
    <xf numFmtId="0" fontId="11" fillId="0" borderId="11" xfId="4" applyBorder="1"/>
    <xf numFmtId="0" fontId="11" fillId="13" borderId="0" xfId="4" applyFill="1" applyAlignment="1">
      <alignment horizontal="left"/>
    </xf>
    <xf numFmtId="0" fontId="18" fillId="0" borderId="0" xfId="4" applyFont="1" applyAlignment="1">
      <alignment horizontal="left"/>
    </xf>
    <xf numFmtId="0" fontId="11" fillId="0" borderId="0" xfId="4" applyAlignment="1">
      <alignment horizontal="left"/>
    </xf>
    <xf numFmtId="0" fontId="18" fillId="0" borderId="12" xfId="4" applyFont="1" applyBorder="1" applyAlignment="1">
      <alignment horizontal="left"/>
    </xf>
    <xf numFmtId="0" fontId="19" fillId="13" borderId="0" xfId="6" applyFont="1" applyFill="1" applyAlignment="1">
      <alignment horizontal="left" vertical="center"/>
    </xf>
    <xf numFmtId="0" fontId="19" fillId="0" borderId="0" xfId="6" applyFont="1" applyAlignment="1">
      <alignment horizontal="left" vertical="center"/>
    </xf>
    <xf numFmtId="0" fontId="19" fillId="0" borderId="0" xfId="4" applyFont="1"/>
    <xf numFmtId="0" fontId="11" fillId="0" borderId="12" xfId="4" applyBorder="1" applyAlignment="1">
      <alignment horizontal="left"/>
    </xf>
    <xf numFmtId="0" fontId="17" fillId="0" borderId="0" xfId="4" applyFont="1"/>
    <xf numFmtId="0" fontId="14" fillId="13" borderId="0" xfId="5" applyFill="1" applyAlignment="1">
      <alignment wrapText="1"/>
    </xf>
    <xf numFmtId="0" fontId="21" fillId="13" borderId="0" xfId="5" applyFont="1" applyFill="1"/>
    <xf numFmtId="0" fontId="21" fillId="0" borderId="0" xfId="5" applyFont="1"/>
    <xf numFmtId="0" fontId="22" fillId="0" borderId="0" xfId="4" applyFont="1" applyAlignment="1">
      <alignment horizontal="left" wrapText="1"/>
    </xf>
    <xf numFmtId="10" fontId="11" fillId="0" borderId="0" xfId="4" applyNumberFormat="1"/>
    <xf numFmtId="14" fontId="22" fillId="0" borderId="0" xfId="7" applyNumberFormat="1" applyFont="1" applyAlignment="1" applyProtection="1">
      <alignment horizontal="center" vertical="center" textRotation="180" wrapText="1"/>
      <protection hidden="1"/>
    </xf>
    <xf numFmtId="0" fontId="11" fillId="0" borderId="0" xfId="4" applyAlignment="1">
      <alignment horizontal="left" wrapText="1"/>
    </xf>
    <xf numFmtId="14" fontId="22" fillId="0" borderId="0" xfId="7" applyNumberFormat="1" applyFont="1" applyAlignment="1" applyProtection="1">
      <alignment vertical="center" wrapText="1"/>
      <protection hidden="1"/>
    </xf>
    <xf numFmtId="0" fontId="14" fillId="0" borderId="0" xfId="5" applyAlignment="1">
      <alignment horizontal="center" vertical="center"/>
    </xf>
    <xf numFmtId="14" fontId="22" fillId="0" borderId="19" xfId="7" applyNumberFormat="1" applyFont="1" applyBorder="1" applyAlignment="1" applyProtection="1">
      <alignment vertical="center" wrapText="1"/>
      <protection hidden="1"/>
    </xf>
    <xf numFmtId="0" fontId="14" fillId="0" borderId="10" xfId="5" applyBorder="1" applyAlignment="1">
      <alignment horizontal="center" vertical="center"/>
    </xf>
    <xf numFmtId="0" fontId="14" fillId="0" borderId="20" xfId="5" applyBorder="1" applyAlignment="1">
      <alignment horizontal="center" vertical="center"/>
    </xf>
    <xf numFmtId="0" fontId="14" fillId="0" borderId="23" xfId="5" applyBorder="1" applyAlignment="1">
      <alignment horizontal="center" vertical="center"/>
    </xf>
    <xf numFmtId="0" fontId="10" fillId="0" borderId="0" xfId="9" applyFont="1" applyAlignment="1">
      <alignment horizontal="center" vertical="center"/>
    </xf>
    <xf numFmtId="0" fontId="25" fillId="0" borderId="0" xfId="4" applyFont="1" applyAlignment="1">
      <alignment vertical="center" wrapText="1"/>
    </xf>
    <xf numFmtId="0" fontId="22" fillId="0" borderId="0" xfId="7" applyFont="1" applyAlignment="1" applyProtection="1">
      <alignment horizontal="center" vertical="center" wrapText="1"/>
      <protection hidden="1"/>
    </xf>
    <xf numFmtId="0" fontId="25" fillId="0" borderId="13" xfId="4" applyFont="1" applyBorder="1" applyAlignment="1">
      <alignment vertical="center" wrapText="1"/>
    </xf>
    <xf numFmtId="10" fontId="27" fillId="15" borderId="28" xfId="5" applyNumberFormat="1" applyFont="1" applyFill="1" applyBorder="1" applyAlignment="1">
      <alignment horizontal="center" wrapText="1"/>
    </xf>
    <xf numFmtId="0" fontId="11" fillId="0" borderId="29" xfId="4" applyBorder="1" applyAlignment="1">
      <alignment horizontal="center" wrapText="1"/>
    </xf>
    <xf numFmtId="10" fontId="11" fillId="17" borderId="30" xfId="4" applyNumberFormat="1" applyFill="1" applyBorder="1" applyAlignment="1">
      <alignment horizontal="center" wrapText="1"/>
    </xf>
    <xf numFmtId="0" fontId="17" fillId="0" borderId="31" xfId="4" applyFont="1" applyBorder="1" applyAlignment="1">
      <alignment horizontal="center" wrapText="1"/>
    </xf>
    <xf numFmtId="14" fontId="17" fillId="0" borderId="32" xfId="7" applyNumberFormat="1" applyFont="1" applyBorder="1" applyAlignment="1" applyProtection="1">
      <alignment vertical="center" wrapText="1"/>
      <protection hidden="1"/>
    </xf>
    <xf numFmtId="0" fontId="17" fillId="0" borderId="32" xfId="7" applyFont="1" applyBorder="1" applyAlignment="1" applyProtection="1">
      <alignment horizontal="center" vertical="center" wrapText="1"/>
      <protection hidden="1"/>
    </xf>
    <xf numFmtId="10" fontId="11" fillId="0" borderId="33" xfId="4" applyNumberFormat="1" applyBorder="1" applyAlignment="1" applyProtection="1">
      <alignment horizontal="center" wrapText="1"/>
      <protection locked="0"/>
    </xf>
    <xf numFmtId="10" fontId="11" fillId="0" borderId="34" xfId="4" applyNumberFormat="1" applyBorder="1" applyAlignment="1" applyProtection="1">
      <alignment horizontal="center" wrapText="1"/>
      <protection locked="0"/>
    </xf>
    <xf numFmtId="0" fontId="11" fillId="0" borderId="35" xfId="4" applyBorder="1"/>
    <xf numFmtId="10" fontId="27" fillId="15" borderId="36" xfId="5" applyNumberFormat="1" applyFont="1" applyFill="1" applyBorder="1" applyAlignment="1">
      <alignment horizontal="center" wrapText="1"/>
    </xf>
    <xf numFmtId="0" fontId="11" fillId="0" borderId="37" xfId="4" applyBorder="1" applyAlignment="1">
      <alignment horizontal="center" wrapText="1"/>
    </xf>
    <xf numFmtId="10" fontId="11" fillId="0" borderId="38" xfId="4" applyNumberFormat="1" applyBorder="1" applyAlignment="1">
      <alignment horizontal="center" wrapText="1"/>
    </xf>
    <xf numFmtId="0" fontId="17" fillId="0" borderId="38" xfId="4" applyFont="1" applyBorder="1" applyAlignment="1">
      <alignment horizontal="center" wrapText="1"/>
    </xf>
    <xf numFmtId="14" fontId="17" fillId="0" borderId="38" xfId="7" applyNumberFormat="1" applyFont="1" applyBorder="1" applyAlignment="1" applyProtection="1">
      <alignment vertical="center" wrapText="1"/>
      <protection hidden="1"/>
    </xf>
    <xf numFmtId="0" fontId="17" fillId="0" borderId="25" xfId="7" applyFont="1" applyBorder="1" applyAlignment="1" applyProtection="1">
      <alignment horizontal="center" vertical="center" wrapText="1"/>
      <protection hidden="1"/>
    </xf>
    <xf numFmtId="10" fontId="27" fillId="15" borderId="41" xfId="5" applyNumberFormat="1" applyFont="1" applyFill="1" applyBorder="1" applyAlignment="1">
      <alignment horizontal="center" wrapText="1"/>
    </xf>
    <xf numFmtId="10" fontId="11" fillId="0" borderId="37" xfId="4" applyNumberFormat="1" applyBorder="1" applyAlignment="1">
      <alignment horizontal="center" wrapText="1"/>
    </xf>
    <xf numFmtId="0" fontId="17" fillId="0" borderId="37" xfId="4" applyFont="1" applyBorder="1" applyAlignment="1">
      <alignment horizontal="center" wrapText="1"/>
    </xf>
    <xf numFmtId="14" fontId="17" fillId="0" borderId="37" xfId="7" applyNumberFormat="1" applyFont="1" applyBorder="1" applyAlignment="1" applyProtection="1">
      <alignment vertical="center" wrapText="1"/>
      <protection hidden="1"/>
    </xf>
    <xf numFmtId="0" fontId="17" fillId="0" borderId="42" xfId="7" applyFont="1" applyBorder="1" applyAlignment="1" applyProtection="1">
      <alignment horizontal="center" vertical="center" wrapText="1"/>
      <protection hidden="1"/>
    </xf>
    <xf numFmtId="2" fontId="11" fillId="0" borderId="0" xfId="4" applyNumberFormat="1" applyAlignment="1">
      <alignment horizontal="left"/>
    </xf>
    <xf numFmtId="10" fontId="14" fillId="0" borderId="0" xfId="5" applyNumberFormat="1" applyAlignment="1">
      <alignment horizontal="left" wrapText="1"/>
    </xf>
    <xf numFmtId="10" fontId="11" fillId="0" borderId="37" xfId="4" applyNumberFormat="1" applyBorder="1" applyAlignment="1" applyProtection="1">
      <alignment horizontal="center" wrapText="1"/>
      <protection locked="0"/>
    </xf>
    <xf numFmtId="10" fontId="11" fillId="0" borderId="0" xfId="4" applyNumberFormat="1" applyAlignment="1">
      <alignment horizontal="left"/>
    </xf>
    <xf numFmtId="0" fontId="11" fillId="0" borderId="45" xfId="4" applyBorder="1" applyAlignment="1">
      <alignment horizontal="center" wrapText="1"/>
    </xf>
    <xf numFmtId="10" fontId="11" fillId="0" borderId="45" xfId="4" applyNumberFormat="1" applyBorder="1" applyAlignment="1" applyProtection="1">
      <alignment horizontal="center" wrapText="1"/>
      <protection locked="0"/>
    </xf>
    <xf numFmtId="0" fontId="17" fillId="0" borderId="45" xfId="4" applyFont="1" applyBorder="1" applyAlignment="1">
      <alignment horizontal="center" wrapText="1"/>
    </xf>
    <xf numFmtId="14" fontId="17" fillId="0" borderId="45" xfId="7" applyNumberFormat="1" applyFont="1" applyBorder="1" applyAlignment="1" applyProtection="1">
      <alignment vertical="center" wrapText="1"/>
      <protection hidden="1"/>
    </xf>
    <xf numFmtId="0" fontId="17" fillId="0" borderId="46" xfId="7" applyFont="1" applyBorder="1" applyAlignment="1" applyProtection="1">
      <alignment horizontal="center" vertical="center" wrapText="1"/>
      <protection hidden="1"/>
    </xf>
    <xf numFmtId="14" fontId="22" fillId="0" borderId="49" xfId="7" applyNumberFormat="1" applyFont="1" applyBorder="1" applyAlignment="1" applyProtection="1">
      <alignment horizontal="center" vertical="center" wrapText="1"/>
      <protection hidden="1"/>
    </xf>
    <xf numFmtId="0" fontId="22" fillId="0" borderId="49" xfId="7" applyFont="1" applyBorder="1" applyAlignment="1" applyProtection="1">
      <alignment horizontal="center" vertical="center" wrapText="1"/>
      <protection hidden="1"/>
    </xf>
    <xf numFmtId="10" fontId="11" fillId="0" borderId="0" xfId="4" applyNumberFormat="1" applyAlignment="1">
      <alignment horizontal="center" wrapText="1"/>
    </xf>
    <xf numFmtId="0" fontId="11" fillId="0" borderId="53" xfId="4" applyBorder="1" applyProtection="1">
      <protection locked="0"/>
    </xf>
    <xf numFmtId="14" fontId="22" fillId="0" borderId="0" xfId="7" applyNumberFormat="1" applyFont="1" applyAlignment="1" applyProtection="1">
      <alignment horizontal="center" vertical="center" wrapText="1"/>
      <protection hidden="1"/>
    </xf>
    <xf numFmtId="14" fontId="22" fillId="0" borderId="0" xfId="7" applyNumberFormat="1" applyFont="1" applyAlignment="1" applyProtection="1">
      <alignment vertical="center" textRotation="180" wrapText="1"/>
      <protection hidden="1"/>
    </xf>
    <xf numFmtId="0" fontId="30" fillId="12" borderId="0" xfId="4" applyFont="1" applyFill="1"/>
    <xf numFmtId="0" fontId="30" fillId="0" borderId="0" xfId="4" applyFont="1"/>
    <xf numFmtId="0" fontId="30" fillId="0" borderId="0" xfId="4" applyFont="1" applyAlignment="1" applyProtection="1">
      <alignment horizontal="left"/>
      <protection locked="0"/>
    </xf>
    <xf numFmtId="0" fontId="32" fillId="0" borderId="0" xfId="4" applyFont="1" applyAlignment="1">
      <alignment horizontal="right"/>
    </xf>
    <xf numFmtId="0" fontId="33" fillId="0" borderId="0" xfId="5" applyFont="1" applyAlignment="1">
      <alignment horizontal="center"/>
    </xf>
    <xf numFmtId="0" fontId="14" fillId="13" borderId="19" xfId="5" applyFill="1" applyBorder="1" applyProtection="1">
      <protection locked="0"/>
    </xf>
    <xf numFmtId="0" fontId="14" fillId="13" borderId="10" xfId="5" applyFill="1" applyBorder="1" applyProtection="1">
      <protection locked="0"/>
    </xf>
    <xf numFmtId="2" fontId="34" fillId="13" borderId="20" xfId="11" applyNumberFormat="1" applyFont="1" applyFill="1" applyBorder="1" applyProtection="1">
      <protection locked="0"/>
    </xf>
    <xf numFmtId="2" fontId="11" fillId="14" borderId="54" xfId="11" applyNumberFormat="1" applyFont="1" applyFill="1" applyBorder="1" applyProtection="1">
      <protection locked="0"/>
    </xf>
    <xf numFmtId="0" fontId="35" fillId="0" borderId="0" xfId="5" applyFont="1" applyAlignment="1">
      <alignment horizontal="center"/>
    </xf>
    <xf numFmtId="0" fontId="36" fillId="0" borderId="0" xfId="6" applyFont="1" applyProtection="1">
      <protection hidden="1"/>
    </xf>
    <xf numFmtId="0" fontId="37" fillId="0" borderId="0" xfId="12" applyFont="1" applyProtection="1">
      <protection hidden="1"/>
    </xf>
    <xf numFmtId="0" fontId="10" fillId="0" borderId="0" xfId="12" applyFont="1" applyProtection="1">
      <protection hidden="1"/>
    </xf>
    <xf numFmtId="2" fontId="34" fillId="14" borderId="54" xfId="11" applyNumberFormat="1" applyFont="1" applyFill="1" applyBorder="1" applyProtection="1">
      <protection locked="0"/>
    </xf>
    <xf numFmtId="0" fontId="36" fillId="0" borderId="0" xfId="12" applyFont="1" applyProtection="1">
      <protection hidden="1"/>
    </xf>
    <xf numFmtId="2" fontId="11" fillId="14" borderId="54" xfId="11" applyNumberFormat="1" applyFont="1" applyFill="1" applyBorder="1" applyAlignment="1" applyProtection="1">
      <alignment horizontal="left"/>
      <protection locked="0"/>
    </xf>
    <xf numFmtId="0" fontId="18" fillId="14" borderId="8" xfId="6" applyFont="1" applyFill="1" applyBorder="1" applyAlignment="1" applyProtection="1">
      <alignment vertical="center"/>
      <protection locked="0"/>
    </xf>
    <xf numFmtId="0" fontId="14" fillId="0" borderId="0" xfId="5" applyAlignment="1">
      <alignment wrapText="1"/>
    </xf>
    <xf numFmtId="0" fontId="8" fillId="8" borderId="0" xfId="0" applyFont="1" applyFill="1" applyAlignment="1">
      <alignment horizontal="left" vertical="top" wrapText="1"/>
    </xf>
    <xf numFmtId="0" fontId="0" fillId="0" borderId="0" xfId="0"/>
    <xf numFmtId="0" fontId="2" fillId="2" borderId="0" xfId="0" applyFont="1" applyFill="1" applyAlignment="1">
      <alignment horizontal="left" vertical="top" wrapText="1"/>
    </xf>
    <xf numFmtId="0" fontId="0" fillId="0" borderId="0" xfId="0" applyAlignment="1">
      <alignment horizontal="left"/>
    </xf>
    <xf numFmtId="0" fontId="2" fillId="8" borderId="4" xfId="0" applyFont="1" applyFill="1" applyBorder="1" applyAlignment="1">
      <alignment horizontal="left" vertical="top" wrapText="1"/>
    </xf>
    <xf numFmtId="0" fontId="2" fillId="8" borderId="4" xfId="0" applyFont="1" applyFill="1" applyBorder="1" applyAlignment="1">
      <alignment horizontal="right" vertical="top" wrapText="1"/>
    </xf>
    <xf numFmtId="0" fontId="7" fillId="8" borderId="0" xfId="0" applyFont="1" applyFill="1" applyBorder="1" applyAlignment="1">
      <alignment horizontal="left" vertical="top" wrapText="1"/>
    </xf>
    <xf numFmtId="0" fontId="7" fillId="8" borderId="0" xfId="0" applyFont="1" applyFill="1" applyBorder="1" applyAlignment="1">
      <alignment horizontal="right" vertical="top" wrapText="1"/>
    </xf>
    <xf numFmtId="0" fontId="7" fillId="8" borderId="0" xfId="0" applyFont="1" applyFill="1" applyBorder="1" applyAlignment="1">
      <alignment horizontal="center" vertical="top" wrapText="1"/>
    </xf>
    <xf numFmtId="14" fontId="0" fillId="0" borderId="0" xfId="0" applyNumberFormat="1" applyAlignment="1"/>
    <xf numFmtId="0" fontId="8" fillId="8" borderId="0" xfId="0" applyFont="1" applyFill="1" applyAlignment="1">
      <alignment vertical="top" wrapText="1"/>
    </xf>
    <xf numFmtId="0" fontId="8" fillId="13" borderId="0" xfId="0" applyFont="1" applyFill="1" applyAlignment="1">
      <alignment horizontal="left" vertical="top" wrapText="1"/>
    </xf>
    <xf numFmtId="0" fontId="8" fillId="13" borderId="0" xfId="0" applyFont="1" applyFill="1" applyAlignment="1">
      <alignment vertical="top" wrapText="1"/>
    </xf>
    <xf numFmtId="0" fontId="2" fillId="8" borderId="4" xfId="0" applyFont="1" applyFill="1" applyBorder="1" applyAlignment="1">
      <alignment horizontal="right" vertical="top" wrapText="1"/>
    </xf>
    <xf numFmtId="0" fontId="0" fillId="13" borderId="0" xfId="0" applyFill="1"/>
    <xf numFmtId="0" fontId="11" fillId="2" borderId="0" xfId="0" applyFont="1" applyFill="1" applyBorder="1" applyAlignment="1">
      <alignment wrapText="1"/>
    </xf>
    <xf numFmtId="0" fontId="2" fillId="2" borderId="0" xfId="0" applyFont="1" applyFill="1" applyBorder="1" applyAlignment="1">
      <alignment horizontal="left" vertical="top" wrapText="1"/>
    </xf>
    <xf numFmtId="10" fontId="11" fillId="13" borderId="0" xfId="0" applyNumberFormat="1" applyFont="1" applyFill="1" applyBorder="1" applyAlignment="1">
      <alignment horizontal="center" vertical="top" wrapText="1"/>
    </xf>
    <xf numFmtId="0" fontId="0" fillId="13" borderId="0" xfId="0" applyFill="1" applyBorder="1"/>
    <xf numFmtId="0" fontId="0" fillId="0" borderId="56" xfId="0" applyBorder="1"/>
    <xf numFmtId="0" fontId="13" fillId="0" borderId="0" xfId="0" applyFont="1" applyFill="1"/>
    <xf numFmtId="0" fontId="0" fillId="0" borderId="0" xfId="0" applyBorder="1"/>
    <xf numFmtId="0" fontId="8" fillId="0" borderId="0" xfId="0" applyFont="1" applyFill="1" applyAlignment="1">
      <alignment horizontal="left" vertical="top" wrapText="1"/>
    </xf>
    <xf numFmtId="0" fontId="2" fillId="13" borderId="0" xfId="0" applyFont="1" applyFill="1" applyAlignment="1">
      <alignment vertical="top" wrapText="1"/>
    </xf>
    <xf numFmtId="0" fontId="2" fillId="13" borderId="0" xfId="0" applyFont="1" applyFill="1" applyAlignment="1">
      <alignment horizontal="left" vertical="top" wrapText="1"/>
    </xf>
    <xf numFmtId="165" fontId="7" fillId="8" borderId="4" xfId="0" applyNumberFormat="1" applyFont="1" applyFill="1" applyBorder="1" applyAlignment="1">
      <alignment horizontal="right" vertical="top" wrapText="1"/>
    </xf>
    <xf numFmtId="4" fontId="7" fillId="8" borderId="4" xfId="0" applyNumberFormat="1" applyFont="1" applyFill="1" applyBorder="1" applyAlignment="1">
      <alignment horizontal="right" vertical="top" wrapText="1"/>
    </xf>
    <xf numFmtId="165" fontId="9" fillId="11" borderId="4" xfId="0" applyNumberFormat="1" applyFont="1" applyFill="1" applyBorder="1" applyAlignment="1">
      <alignment horizontal="right" vertical="top" wrapText="1"/>
    </xf>
    <xf numFmtId="4" fontId="9" fillId="11" borderId="4" xfId="0" applyNumberFormat="1" applyFont="1" applyFill="1" applyBorder="1" applyAlignment="1">
      <alignment horizontal="right" vertical="top" wrapText="1"/>
    </xf>
    <xf numFmtId="165" fontId="9" fillId="10" borderId="4" xfId="0" applyNumberFormat="1" applyFont="1" applyFill="1" applyBorder="1" applyAlignment="1">
      <alignment horizontal="right" vertical="top" wrapText="1"/>
    </xf>
    <xf numFmtId="4" fontId="9" fillId="10" borderId="4" xfId="0" applyNumberFormat="1" applyFont="1" applyFill="1" applyBorder="1" applyAlignment="1">
      <alignment horizontal="right" vertical="top" wrapText="1"/>
    </xf>
    <xf numFmtId="0" fontId="2" fillId="2" borderId="57" xfId="0" applyFont="1" applyFill="1" applyBorder="1" applyAlignment="1">
      <alignment horizontal="left" vertical="top" wrapText="1"/>
    </xf>
    <xf numFmtId="0" fontId="8" fillId="2" borderId="59" xfId="0" applyFont="1" applyFill="1" applyBorder="1" applyAlignment="1">
      <alignment horizontal="left" vertical="top" wrapText="1"/>
    </xf>
    <xf numFmtId="10" fontId="11" fillId="13" borderId="59" xfId="0" applyNumberFormat="1" applyFont="1" applyFill="1" applyBorder="1" applyAlignment="1">
      <alignment horizontal="center" vertical="top" wrapText="1"/>
    </xf>
    <xf numFmtId="0" fontId="8" fillId="2" borderId="58" xfId="0" applyFont="1" applyFill="1" applyBorder="1" applyAlignment="1">
      <alignment horizontal="left" vertical="top" wrapText="1"/>
    </xf>
    <xf numFmtId="10" fontId="11" fillId="13" borderId="58" xfId="0" applyNumberFormat="1" applyFont="1" applyFill="1" applyBorder="1" applyAlignment="1">
      <alignment horizontal="center" vertical="top" wrapText="1"/>
    </xf>
    <xf numFmtId="0" fontId="0" fillId="13" borderId="58" xfId="0" applyFill="1" applyBorder="1"/>
    <xf numFmtId="0" fontId="0" fillId="0" borderId="58" xfId="0" applyBorder="1"/>
    <xf numFmtId="0" fontId="2" fillId="8" borderId="57" xfId="0" applyFont="1" applyFill="1" applyBorder="1" applyAlignment="1">
      <alignment horizontal="left" vertical="top" wrapText="1"/>
    </xf>
    <xf numFmtId="0" fontId="2" fillId="2" borderId="63" xfId="0" applyFont="1" applyFill="1" applyBorder="1" applyAlignment="1">
      <alignment horizontal="left" vertical="top" wrapText="1"/>
    </xf>
    <xf numFmtId="0" fontId="8" fillId="2" borderId="64" xfId="0" applyFont="1" applyFill="1" applyBorder="1" applyAlignment="1">
      <alignment horizontal="left" vertical="top" wrapText="1"/>
    </xf>
    <xf numFmtId="0" fontId="11" fillId="2" borderId="65" xfId="0" applyFont="1" applyFill="1" applyBorder="1" applyAlignment="1">
      <alignment wrapText="1"/>
    </xf>
    <xf numFmtId="0" fontId="8" fillId="7" borderId="0" xfId="0" applyFont="1" applyFill="1" applyBorder="1" applyAlignment="1">
      <alignment horizontal="left" vertical="top" wrapText="1"/>
    </xf>
    <xf numFmtId="0" fontId="0" fillId="13" borderId="59" xfId="0" applyFill="1" applyBorder="1"/>
    <xf numFmtId="0" fontId="9" fillId="8" borderId="0" xfId="0" applyFont="1" applyFill="1" applyAlignment="1">
      <alignment horizontal="center" vertical="top" wrapText="1"/>
    </xf>
    <xf numFmtId="0" fontId="8" fillId="8" borderId="0" xfId="0" applyFont="1" applyFill="1" applyAlignment="1">
      <alignment horizontal="right" vertical="top" wrapText="1"/>
    </xf>
    <xf numFmtId="0" fontId="8" fillId="8" borderId="0" xfId="0" applyFont="1" applyFill="1" applyAlignment="1">
      <alignment horizontal="left" vertical="top" wrapText="1"/>
    </xf>
    <xf numFmtId="0" fontId="9" fillId="10" borderId="4" xfId="0" applyFont="1" applyFill="1" applyBorder="1" applyAlignment="1">
      <alignment horizontal="left" vertical="top" wrapText="1"/>
    </xf>
    <xf numFmtId="0" fontId="0" fillId="0" borderId="0" xfId="0"/>
    <xf numFmtId="0" fontId="9" fillId="8" borderId="0" xfId="0" applyFont="1" applyFill="1" applyAlignment="1">
      <alignment horizontal="right" vertical="top" wrapText="1"/>
    </xf>
    <xf numFmtId="0" fontId="9" fillId="11" borderId="4" xfId="0" applyFont="1" applyFill="1" applyBorder="1" applyAlignment="1">
      <alignment horizontal="left" vertical="top" wrapText="1"/>
    </xf>
    <xf numFmtId="0" fontId="7" fillId="8" borderId="4" xfId="0" applyFont="1" applyFill="1" applyBorder="1" applyAlignment="1">
      <alignment horizontal="left" vertical="top" wrapText="1"/>
    </xf>
    <xf numFmtId="0" fontId="2" fillId="8" borderId="4" xfId="0" applyFont="1" applyFill="1" applyBorder="1" applyAlignment="1">
      <alignment horizontal="left" vertical="top" wrapText="1"/>
    </xf>
    <xf numFmtId="0" fontId="9" fillId="8" borderId="0" xfId="0" applyFont="1" applyFill="1" applyAlignment="1">
      <alignment horizontal="center" vertical="top" wrapText="1"/>
    </xf>
    <xf numFmtId="0" fontId="10" fillId="0" borderId="60" xfId="0" applyNumberFormat="1" applyFont="1" applyFill="1" applyBorder="1" applyAlignment="1">
      <alignment horizontal="center" vertical="center" wrapText="1"/>
    </xf>
    <xf numFmtId="0" fontId="10" fillId="0" borderId="61" xfId="0" applyNumberFormat="1" applyFont="1" applyFill="1" applyBorder="1" applyAlignment="1">
      <alignment horizontal="center" vertical="center" wrapText="1"/>
    </xf>
    <xf numFmtId="0" fontId="10" fillId="0" borderId="62" xfId="0" applyNumberFormat="1" applyFont="1" applyFill="1" applyBorder="1" applyAlignment="1">
      <alignment horizontal="center" vertical="center" wrapText="1"/>
    </xf>
    <xf numFmtId="0" fontId="10" fillId="0" borderId="58"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57" xfId="0" applyNumberFormat="1"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8" fillId="8" borderId="0" xfId="0" applyFont="1" applyFill="1" applyAlignment="1">
      <alignment horizontal="right" vertical="top" wrapText="1"/>
    </xf>
    <xf numFmtId="0" fontId="8" fillId="8" borderId="0" xfId="0" applyFont="1" applyFill="1" applyAlignment="1">
      <alignment horizontal="left" vertical="top" wrapText="1"/>
    </xf>
    <xf numFmtId="0" fontId="2" fillId="2" borderId="58" xfId="0" applyFont="1" applyFill="1" applyBorder="1" applyAlignment="1">
      <alignment horizontal="left" vertical="center" wrapText="1"/>
    </xf>
    <xf numFmtId="0" fontId="12" fillId="9" borderId="0" xfId="0" applyFont="1" applyFill="1" applyAlignment="1">
      <alignment horizontal="center" wrapText="1"/>
    </xf>
    <xf numFmtId="0" fontId="13" fillId="9" borderId="0" xfId="0" applyFont="1" applyFill="1"/>
    <xf numFmtId="0" fontId="2" fillId="2" borderId="63" xfId="0" applyFont="1" applyFill="1" applyBorder="1" applyAlignment="1">
      <alignment horizontal="left" vertical="center" wrapText="1"/>
    </xf>
    <xf numFmtId="0" fontId="12" fillId="9" borderId="7" xfId="0" applyFont="1" applyFill="1" applyBorder="1" applyAlignment="1">
      <alignment horizontal="center" wrapText="1"/>
    </xf>
    <xf numFmtId="0" fontId="11" fillId="2" borderId="60"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9" fillId="8" borderId="0" xfId="0" applyFont="1" applyFill="1" applyAlignment="1">
      <alignment horizontal="right" vertical="top" wrapText="1"/>
    </xf>
    <xf numFmtId="0" fontId="9" fillId="11" borderId="4" xfId="0" applyFont="1" applyFill="1" applyBorder="1" applyAlignment="1">
      <alignment horizontal="left" vertical="top" wrapText="1"/>
    </xf>
    <xf numFmtId="0" fontId="7" fillId="8" borderId="4" xfId="0" applyFont="1" applyFill="1" applyBorder="1" applyAlignment="1">
      <alignment horizontal="left" vertical="top" wrapText="1"/>
    </xf>
    <xf numFmtId="0" fontId="2" fillId="8" borderId="4" xfId="0" applyFont="1" applyFill="1" applyBorder="1" applyAlignment="1">
      <alignment horizontal="left" vertical="top" wrapText="1"/>
    </xf>
    <xf numFmtId="0" fontId="9" fillId="10" borderId="4" xfId="0" applyFont="1" applyFill="1" applyBorder="1" applyAlignment="1">
      <alignment horizontal="left" vertical="top" wrapText="1"/>
    </xf>
    <xf numFmtId="0" fontId="2" fillId="2" borderId="58"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0" fontId="8" fillId="2" borderId="59" xfId="0" applyFont="1" applyFill="1" applyBorder="1" applyAlignment="1">
      <alignment horizontal="left" vertical="top" wrapText="1"/>
    </xf>
    <xf numFmtId="0" fontId="8" fillId="2" borderId="66" xfId="0" applyFont="1" applyFill="1" applyBorder="1" applyAlignment="1">
      <alignment horizontal="left" vertical="top" wrapText="1"/>
    </xf>
    <xf numFmtId="0" fontId="2" fillId="8" borderId="0" xfId="0" applyFont="1" applyFill="1" applyAlignment="1">
      <alignment horizontal="center" wrapText="1"/>
    </xf>
    <xf numFmtId="0" fontId="0" fillId="0" borderId="0" xfId="0"/>
    <xf numFmtId="0" fontId="11" fillId="13" borderId="0" xfId="4" applyFill="1" applyAlignment="1" applyProtection="1">
      <alignment horizontal="center"/>
      <protection locked="0"/>
    </xf>
    <xf numFmtId="0" fontId="18" fillId="13" borderId="0" xfId="4" applyFont="1" applyFill="1" applyAlignment="1">
      <alignment horizontal="left" vertical="center" wrapText="1"/>
    </xf>
    <xf numFmtId="14" fontId="11" fillId="14" borderId="14" xfId="8" applyNumberFormat="1" applyFont="1" applyFill="1" applyBorder="1" applyAlignment="1" applyProtection="1">
      <alignment horizontal="center"/>
      <protection locked="0"/>
    </xf>
    <xf numFmtId="0" fontId="11" fillId="0" borderId="13" xfId="7" applyBorder="1" applyAlignment="1">
      <alignment horizontal="center"/>
    </xf>
    <xf numFmtId="0" fontId="19" fillId="13" borderId="0" xfId="4" applyFont="1" applyFill="1" applyAlignment="1">
      <alignment horizontal="center"/>
    </xf>
    <xf numFmtId="0" fontId="20" fillId="13" borderId="0" xfId="4" applyFont="1" applyFill="1" applyAlignment="1">
      <alignment horizontal="center"/>
    </xf>
    <xf numFmtId="14" fontId="22" fillId="0" borderId="0" xfId="7" applyNumberFormat="1" applyFont="1" applyAlignment="1" applyProtection="1">
      <alignment horizontal="center" vertical="center" textRotation="180" wrapText="1"/>
      <protection hidden="1"/>
    </xf>
    <xf numFmtId="0" fontId="25" fillId="0" borderId="0" xfId="4" applyFont="1" applyAlignment="1">
      <alignment horizontal="center" vertical="center" wrapText="1"/>
    </xf>
    <xf numFmtId="14" fontId="22" fillId="0" borderId="44" xfId="7" applyNumberFormat="1" applyFont="1" applyBorder="1" applyAlignment="1" applyProtection="1">
      <alignment horizontal="center" vertical="center" wrapText="1"/>
      <protection hidden="1"/>
    </xf>
    <xf numFmtId="14" fontId="22" fillId="0" borderId="40" xfId="7" applyNumberFormat="1" applyFont="1" applyBorder="1" applyAlignment="1" applyProtection="1">
      <alignment horizontal="center" vertical="center" wrapText="1"/>
      <protection hidden="1"/>
    </xf>
    <xf numFmtId="14" fontId="22" fillId="0" borderId="43" xfId="7" applyNumberFormat="1" applyFont="1" applyBorder="1" applyAlignment="1" applyProtection="1">
      <alignment horizontal="center" vertical="center" wrapText="1"/>
      <protection hidden="1"/>
    </xf>
    <xf numFmtId="14" fontId="22" fillId="0" borderId="39" xfId="7" applyNumberFormat="1" applyFont="1" applyBorder="1" applyAlignment="1" applyProtection="1">
      <alignment horizontal="center" vertical="center" wrapText="1"/>
      <protection hidden="1"/>
    </xf>
    <xf numFmtId="0" fontId="10" fillId="0" borderId="20" xfId="4" applyFont="1" applyBorder="1" applyAlignment="1">
      <alignment horizontal="center" wrapText="1"/>
    </xf>
    <xf numFmtId="0" fontId="26" fillId="0" borderId="10" xfId="5" applyFont="1" applyBorder="1" applyAlignment="1">
      <alignment horizontal="center" wrapText="1"/>
    </xf>
    <xf numFmtId="0" fontId="26" fillId="0" borderId="27" xfId="5" applyFont="1" applyBorder="1" applyAlignment="1">
      <alignment horizontal="center" wrapText="1"/>
    </xf>
    <xf numFmtId="0" fontId="10" fillId="16" borderId="16" xfId="4" applyFont="1" applyFill="1" applyBorder="1" applyAlignment="1">
      <alignment horizontal="center"/>
    </xf>
    <xf numFmtId="0" fontId="10" fillId="16" borderId="15" xfId="4" applyFont="1" applyFill="1" applyBorder="1" applyAlignment="1">
      <alignment horizontal="center"/>
    </xf>
    <xf numFmtId="0" fontId="10" fillId="0" borderId="26" xfId="9" applyFont="1" applyBorder="1" applyAlignment="1">
      <alignment horizontal="left" vertical="center" wrapText="1"/>
    </xf>
    <xf numFmtId="0" fontId="10" fillId="0" borderId="8" xfId="9" applyFont="1" applyBorder="1" applyAlignment="1">
      <alignment horizontal="left" vertical="center" wrapText="1"/>
    </xf>
    <xf numFmtId="0" fontId="10" fillId="0" borderId="25" xfId="9" applyFont="1" applyBorder="1" applyAlignment="1">
      <alignment horizontal="left" vertical="center" wrapText="1"/>
    </xf>
    <xf numFmtId="2" fontId="24" fillId="0" borderId="24" xfId="9" applyNumberFormat="1" applyFont="1" applyBorder="1" applyAlignment="1">
      <alignment horizontal="center" vertical="center"/>
    </xf>
    <xf numFmtId="0" fontId="14" fillId="0" borderId="22" xfId="5" applyBorder="1" applyAlignment="1">
      <alignment horizontal="center" vertical="center"/>
    </xf>
    <xf numFmtId="10" fontId="24" fillId="0" borderId="24" xfId="10" applyNumberFormat="1" applyFont="1" applyFill="1" applyBorder="1" applyAlignment="1" applyProtection="1">
      <alignment horizontal="center" vertical="center"/>
    </xf>
    <xf numFmtId="2" fontId="11" fillId="0" borderId="13" xfId="9" applyNumberFormat="1" applyBorder="1" applyAlignment="1">
      <alignment horizontal="center" vertical="center" wrapText="1"/>
    </xf>
    <xf numFmtId="0" fontId="23" fillId="0" borderId="13" xfId="5" applyFont="1" applyBorder="1" applyAlignment="1">
      <alignment wrapText="1"/>
    </xf>
    <xf numFmtId="0" fontId="23" fillId="0" borderId="17" xfId="5" applyFont="1" applyBorder="1" applyAlignment="1">
      <alignment wrapText="1"/>
    </xf>
    <xf numFmtId="0" fontId="23" fillId="0" borderId="0" xfId="5" applyFont="1" applyAlignment="1">
      <alignment wrapText="1"/>
    </xf>
    <xf numFmtId="0" fontId="23" fillId="0" borderId="21" xfId="5" applyFont="1" applyBorder="1" applyAlignment="1">
      <alignment wrapText="1"/>
    </xf>
    <xf numFmtId="0" fontId="23" fillId="0" borderId="16" xfId="5" applyFont="1" applyBorder="1" applyAlignment="1">
      <alignment wrapText="1"/>
    </xf>
    <xf numFmtId="0" fontId="23" fillId="0" borderId="14" xfId="5" applyFont="1" applyBorder="1" applyAlignment="1">
      <alignment wrapText="1"/>
    </xf>
    <xf numFmtId="0" fontId="23" fillId="0" borderId="15" xfId="5" applyFont="1" applyBorder="1" applyAlignment="1">
      <alignment wrapText="1"/>
    </xf>
    <xf numFmtId="0" fontId="22" fillId="15" borderId="18" xfId="4" applyFont="1" applyFill="1" applyBorder="1" applyAlignment="1">
      <alignment horizontal="left" wrapText="1"/>
    </xf>
    <xf numFmtId="0" fontId="22" fillId="15" borderId="13" xfId="4" applyFont="1" applyFill="1" applyBorder="1" applyAlignment="1">
      <alignment horizontal="left" wrapText="1"/>
    </xf>
    <xf numFmtId="0" fontId="22" fillId="15" borderId="17" xfId="4" applyFont="1" applyFill="1" applyBorder="1" applyAlignment="1">
      <alignment horizontal="left" wrapText="1"/>
    </xf>
    <xf numFmtId="0" fontId="22" fillId="15" borderId="16" xfId="4" applyFont="1" applyFill="1" applyBorder="1" applyAlignment="1">
      <alignment horizontal="left" wrapText="1"/>
    </xf>
    <xf numFmtId="0" fontId="22" fillId="15" borderId="14" xfId="4" applyFont="1" applyFill="1" applyBorder="1" applyAlignment="1">
      <alignment horizontal="left" wrapText="1"/>
    </xf>
    <xf numFmtId="0" fontId="22" fillId="15" borderId="15" xfId="4" applyFont="1" applyFill="1" applyBorder="1" applyAlignment="1">
      <alignment horizontal="left" wrapText="1"/>
    </xf>
    <xf numFmtId="14" fontId="22" fillId="0" borderId="48" xfId="7" applyNumberFormat="1" applyFont="1" applyBorder="1" applyAlignment="1" applyProtection="1">
      <alignment horizontal="center" vertical="center" wrapText="1"/>
      <protection hidden="1"/>
    </xf>
    <xf numFmtId="0" fontId="14" fillId="0" borderId="47" xfId="5" applyBorder="1" applyAlignment="1">
      <alignment horizontal="center" vertical="center" wrapText="1"/>
    </xf>
    <xf numFmtId="2" fontId="34" fillId="13" borderId="20" xfId="11" applyNumberFormat="1" applyFont="1" applyFill="1" applyBorder="1" applyAlignment="1" applyProtection="1">
      <alignment horizontal="left"/>
      <protection locked="0"/>
    </xf>
    <xf numFmtId="0" fontId="14" fillId="13" borderId="10" xfId="5" applyFill="1" applyBorder="1" applyProtection="1">
      <protection locked="0"/>
    </xf>
    <xf numFmtId="0" fontId="14" fillId="13" borderId="19" xfId="5" applyFill="1" applyBorder="1" applyProtection="1">
      <protection locked="0"/>
    </xf>
    <xf numFmtId="0" fontId="31" fillId="18" borderId="52" xfId="5" applyFont="1" applyFill="1" applyBorder="1" applyAlignment="1">
      <alignment horizontal="center" vertical="center" wrapText="1"/>
    </xf>
    <xf numFmtId="0" fontId="31" fillId="18" borderId="51" xfId="5" applyFont="1" applyFill="1" applyBorder="1" applyAlignment="1">
      <alignment horizontal="center" vertical="center" wrapText="1"/>
    </xf>
    <xf numFmtId="0" fontId="31" fillId="18" borderId="50" xfId="5" applyFont="1" applyFill="1" applyBorder="1" applyAlignment="1">
      <alignment horizontal="center" vertical="center" wrapText="1"/>
    </xf>
    <xf numFmtId="14" fontId="29" fillId="0" borderId="0" xfId="7" applyNumberFormat="1" applyFont="1" applyAlignment="1" applyProtection="1">
      <alignment horizontal="center" vertical="center" wrapText="1"/>
      <protection hidden="1"/>
    </xf>
    <xf numFmtId="0" fontId="28" fillId="0" borderId="52" xfId="7" applyFont="1" applyBorder="1" applyAlignment="1" applyProtection="1">
      <alignment horizontal="center" vertical="center" wrapText="1"/>
      <protection hidden="1"/>
    </xf>
    <xf numFmtId="0" fontId="28" fillId="0" borderId="51" xfId="7" applyFont="1" applyBorder="1" applyAlignment="1" applyProtection="1">
      <alignment horizontal="center" vertical="center" wrapText="1"/>
      <protection hidden="1"/>
    </xf>
    <xf numFmtId="0" fontId="28" fillId="0" borderId="50" xfId="7" applyFont="1" applyBorder="1" applyAlignment="1" applyProtection="1">
      <alignment horizontal="center" vertical="center" wrapText="1"/>
      <protection hidden="1"/>
    </xf>
    <xf numFmtId="0" fontId="9" fillId="8" borderId="0" xfId="0" applyFont="1" applyFill="1" applyAlignment="1">
      <alignment vertical="top" wrapText="1"/>
    </xf>
    <xf numFmtId="0" fontId="9" fillId="8" borderId="11" xfId="0" applyFont="1" applyFill="1" applyBorder="1" applyAlignment="1">
      <alignment horizontal="right" vertical="top" wrapText="1"/>
    </xf>
    <xf numFmtId="4" fontId="9" fillId="8" borderId="11" xfId="0" applyNumberFormat="1" applyFont="1" applyFill="1" applyBorder="1" applyAlignment="1">
      <alignment horizontal="right" vertical="top" wrapText="1"/>
    </xf>
    <xf numFmtId="0" fontId="9" fillId="8" borderId="11" xfId="0" applyFont="1" applyFill="1" applyBorder="1" applyAlignment="1">
      <alignment horizontal="right" vertical="top" wrapText="1"/>
    </xf>
  </cellXfs>
  <cellStyles count="13">
    <cellStyle name="Normal" xfId="0" builtinId="0"/>
    <cellStyle name="Normal 2" xfId="1" xr:uid="{3AC1BB62-6090-4C77-AB18-FB1CCC846528}"/>
    <cellStyle name="Normal 2 2" xfId="3" xr:uid="{E89FCF5D-714E-4AFF-9736-2A6C2F13CF13}"/>
    <cellStyle name="Normal 2 3" xfId="5" xr:uid="{35473095-6B7C-4154-A2BC-F34CC7D41A61}"/>
    <cellStyle name="Normal 2_SIGEO Ver_2013A" xfId="7" xr:uid="{CA352921-34E5-4DBD-BB99-C4A1F7BA8273}"/>
    <cellStyle name="Normal 4 2 3" xfId="6" xr:uid="{2698EF0E-B71F-47E0-9330-30098973DBA9}"/>
    <cellStyle name="Normal 4 2_SIGEO Ver_2013A 2" xfId="12" xr:uid="{EC170D4C-E353-4610-8104-3FB5716AF6FE}"/>
    <cellStyle name="Normal_Cálculo BDI conforme TCU" xfId="9" xr:uid="{942A39D3-B23A-4187-B596-379890195BE4}"/>
    <cellStyle name="Normal_Cálculo BDI conforme TCU_SIGEO Ver_2013A" xfId="4" xr:uid="{C2171CC6-704C-47DB-BBFC-960B954C0143}"/>
    <cellStyle name="Normal_Plan1" xfId="11" xr:uid="{E3069C85-403A-401C-B7D4-1B89A2687817}"/>
    <cellStyle name="Porcentagem 3" xfId="10" xr:uid="{586337C5-C213-493F-A071-F7D85777B6D2}"/>
    <cellStyle name="Vírgula 2" xfId="2" xr:uid="{FBC55D31-0B0C-4287-8D99-93C4D6CC51C6}"/>
    <cellStyle name="Vírgula 2 2 3" xfId="8" xr:uid="{537E272E-73D9-4DCE-8306-6F95B5D8624D}"/>
  </cellStyles>
  <dxfs count="18">
    <dxf>
      <fill>
        <patternFill>
          <bgColor indexed="9"/>
        </patternFill>
      </fill>
    </dxf>
    <dxf>
      <fill>
        <patternFill>
          <bgColor indexed="9"/>
        </patternFill>
      </fill>
    </dxf>
    <dxf>
      <fill>
        <patternFill>
          <bgColor indexed="9"/>
        </patternFill>
      </fill>
    </dxf>
    <dxf>
      <font>
        <b/>
        <i val="0"/>
        <condense val="0"/>
        <extend val="0"/>
        <color indexed="9"/>
      </font>
      <fill>
        <patternFill patternType="solid">
          <bgColor indexed="10"/>
        </patternFill>
      </fill>
    </dxf>
    <dxf>
      <font>
        <b/>
        <i val="0"/>
        <condense val="0"/>
        <extend val="0"/>
        <color indexed="17"/>
      </font>
      <fill>
        <patternFill>
          <bgColor indexed="9"/>
        </patternFill>
      </fill>
    </dxf>
    <dxf>
      <font>
        <b/>
        <i val="0"/>
        <condense val="0"/>
        <extend val="0"/>
        <color indexed="17"/>
      </font>
      <fill>
        <patternFill patternType="none">
          <bgColor indexed="65"/>
        </patternFill>
      </fill>
    </dxf>
    <dxf>
      <fill>
        <patternFill>
          <bgColor indexed="43"/>
        </patternFill>
      </fill>
    </dxf>
    <dxf>
      <font>
        <condense val="0"/>
        <extend val="0"/>
        <color indexed="17"/>
      </font>
    </dxf>
    <dxf>
      <font>
        <condense val="0"/>
        <extend val="0"/>
        <color indexed="10"/>
      </font>
    </dxf>
    <dxf>
      <fill>
        <patternFill>
          <bgColor indexed="9"/>
        </patternFill>
      </fill>
    </dxf>
    <dxf>
      <fill>
        <patternFill>
          <bgColor indexed="43"/>
        </patternFill>
      </fill>
    </dxf>
    <dxf>
      <font>
        <b/>
        <i val="0"/>
        <condense val="0"/>
        <extend val="0"/>
        <color indexed="9"/>
      </font>
      <fill>
        <patternFill patternType="solid">
          <bgColor indexed="10"/>
        </patternFill>
      </fill>
    </dxf>
    <dxf>
      <font>
        <b/>
        <i val="0"/>
        <condense val="0"/>
        <extend val="0"/>
        <color indexed="17"/>
      </font>
      <fill>
        <patternFill>
          <bgColor indexed="9"/>
        </patternFill>
      </fill>
    </dxf>
    <dxf>
      <font>
        <b/>
        <i val="0"/>
        <condense val="0"/>
        <extend val="0"/>
        <color indexed="17"/>
      </font>
      <fill>
        <patternFill patternType="none">
          <bgColor indexed="65"/>
        </patternFill>
      </fill>
    </dxf>
    <dxf>
      <fill>
        <patternFill>
          <bgColor indexed="43"/>
        </patternFill>
      </fill>
    </dxf>
    <dxf>
      <font>
        <condense val="0"/>
        <extend val="0"/>
        <color indexed="17"/>
      </font>
    </dxf>
    <dxf>
      <font>
        <condense val="0"/>
        <extend val="0"/>
        <color indexed="10"/>
      </font>
    </dxf>
    <dxf>
      <fill>
        <patternFill>
          <bgColor indexed="9"/>
        </patternFill>
      </fill>
    </dxf>
  </dxfs>
  <tableStyles count="0" defaultTableStyle="TableStyleMedium9"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6" dropStyle="combo" dx="16" fmlaLink="$O$10:$O$15" fmlaRange="$N$10:$N$15" noThreeD="1" sel="1" val="0"/>
</file>

<file path=xl/ctrlProps/ctrlProp2.xml><?xml version="1.0" encoding="utf-8"?>
<formControlPr xmlns="http://schemas.microsoft.com/office/spreadsheetml/2009/9/main" objectType="CheckBox" fmlaLink="$N$8" noThreeD="1"/>
</file>

<file path=xl/ctrlProps/ctrlProp3.xml><?xml version="1.0" encoding="utf-8"?>
<formControlPr xmlns="http://schemas.microsoft.com/office/spreadsheetml/2009/9/main" objectType="Drop" dropLines="6" dropStyle="combo" dx="16" fmlaLink="$O$10:$O$15" fmlaRange="$N$10:$N$15" noThreeD="1" sel="6" val="0"/>
</file>

<file path=xl/ctrlProps/ctrlProp4.xml><?xml version="1.0" encoding="utf-8"?>
<formControlPr xmlns="http://schemas.microsoft.com/office/spreadsheetml/2009/9/main" objectType="CheckBox" fmlaLink="$N$8"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28577</xdr:rowOff>
    </xdr:from>
    <xdr:to>
      <xdr:col>1</xdr:col>
      <xdr:colOff>523875</xdr:colOff>
      <xdr:row>2</xdr:row>
      <xdr:rowOff>94225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7"/>
          <a:ext cx="1266825" cy="884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161926</xdr:colOff>
      <xdr:row>0</xdr:row>
      <xdr:rowOff>0</xdr:rowOff>
    </xdr:from>
    <xdr:to>
      <xdr:col>0</xdr:col>
      <xdr:colOff>1295400</xdr:colOff>
      <xdr:row>2</xdr:row>
      <xdr:rowOff>324936</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6" y="0"/>
          <a:ext cx="1133474" cy="7916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609600</xdr:colOff>
      <xdr:row>2</xdr:row>
      <xdr:rowOff>65648</xdr:rowOff>
    </xdr:to>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0"/>
          <a:ext cx="1266825" cy="8847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xdr:rowOff>
    </xdr:from>
    <xdr:to>
      <xdr:col>1</xdr:col>
      <xdr:colOff>581025</xdr:colOff>
      <xdr:row>1</xdr:row>
      <xdr:rowOff>694300</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
          <a:ext cx="1266825" cy="8847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628650" y="5267325"/>
    <xdr:ext cx="10410825" cy="561975"/>
    <xdr:sp macro="" textlink="">
      <xdr:nvSpPr>
        <xdr:cNvPr id="2" name="CaixaDeTexto 1">
          <a:extLst>
            <a:ext uri="{FF2B5EF4-FFF2-40B4-BE49-F238E27FC236}">
              <a16:creationId xmlns:a16="http://schemas.microsoft.com/office/drawing/2014/main" id="{00000000-0008-0000-0400-000002000000}"/>
            </a:ext>
          </a:extLst>
        </xdr:cNvPr>
        <xdr:cNvSpPr txBox="1">
          <a:spLocks noChangeArrowheads="1"/>
        </xdr:cNvSpPr>
      </xdr:nvSpPr>
      <xdr:spPr bwMode="auto">
        <a:xfrm>
          <a:off x="628650" y="5267325"/>
          <a:ext cx="10410825" cy="561975"/>
        </a:xfrm>
        <a:prstGeom prst="rect">
          <a:avLst/>
        </a:prstGeom>
        <a:solidFill>
          <a:srgbClr val="CCFFFF"/>
        </a:solidFill>
        <a:ln w="9525">
          <a:solidFill>
            <a:srgbClr val="000000"/>
          </a:solidFill>
          <a:miter lim="800000"/>
          <a:headEnd/>
          <a:tailEnd/>
        </a:ln>
      </xdr:spPr>
      <xdr:txBody>
        <a:bodyPr/>
        <a:lstStyle/>
        <a:p>
          <a:r>
            <a:rPr lang="pt-BR" sz="1000">
              <a:latin typeface="Arial" panose="020B0604020202020204" pitchFamily="34" charset="0"/>
              <a:cs typeface="Arial" panose="020B0604020202020204" pitchFamily="34" charset="0"/>
            </a:rPr>
            <a:t>Para</a:t>
          </a:r>
          <a:r>
            <a:rPr lang="pt-BR" sz="1000" baseline="0">
              <a:latin typeface="Arial" panose="020B0604020202020204" pitchFamily="34" charset="0"/>
              <a:cs typeface="Arial" panose="020B0604020202020204" pitchFamily="34" charset="0"/>
            </a:rPr>
            <a:t> base de cálculo do ISS a</a:t>
          </a:r>
          <a:r>
            <a:rPr lang="pt-BR" sz="1000">
              <a:latin typeface="Arial" panose="020B0604020202020204" pitchFamily="34" charset="0"/>
              <a:cs typeface="Arial" panose="020B0604020202020204" pitchFamily="34" charset="0"/>
            </a:rPr>
            <a:t>dotou-se alíquota de</a:t>
          </a:r>
          <a:r>
            <a:rPr lang="pt-BR" sz="1000" baseline="0">
              <a:latin typeface="Arial" panose="020B0604020202020204" pitchFamily="34" charset="0"/>
              <a:cs typeface="Arial" panose="020B0604020202020204" pitchFamily="34" charset="0"/>
            </a:rPr>
            <a:t> 3% conforme estabelecido na Lei complementar nº 1486 de 23/12/2003 </a:t>
          </a:r>
          <a:r>
            <a:rPr lang="pt-BR" sz="1100" baseline="0">
              <a:effectLst/>
              <a:latin typeface="+mn-lt"/>
              <a:ea typeface="+mn-ea"/>
              <a:cs typeface="+mn-cs"/>
            </a:rPr>
            <a:t>que dispõe sobre as normas relativas ao ISSQN, e dá outras providências</a:t>
          </a:r>
          <a:r>
            <a:rPr lang="pt-BR" sz="1000" baseline="0">
              <a:latin typeface="Arial" panose="020B0604020202020204" pitchFamily="34" charset="0"/>
              <a:cs typeface="Arial" panose="020B0604020202020204" pitchFamily="34" charset="0"/>
            </a:rPr>
            <a:t>.</a:t>
          </a:r>
          <a:endParaRPr lang="pt-BR" sz="1000">
            <a:latin typeface="Arial" panose="020B0604020202020204" pitchFamily="34" charset="0"/>
            <a:cs typeface="Arial" panose="020B0604020202020204" pitchFamily="34" charset="0"/>
          </a:endParaRPr>
        </a:p>
      </xdr:txBody>
    </xdr:sp>
    <xdr:clientData/>
  </xdr:absoluteAnchor>
  <xdr:twoCellAnchor>
    <xdr:from>
      <xdr:col>2</xdr:col>
      <xdr:colOff>114300</xdr:colOff>
      <xdr:row>26</xdr:row>
      <xdr:rowOff>66675</xdr:rowOff>
    </xdr:from>
    <xdr:to>
      <xdr:col>3</xdr:col>
      <xdr:colOff>2638425</xdr:colOff>
      <xdr:row>28</xdr:row>
      <xdr:rowOff>114300</xdr:rowOff>
    </xdr:to>
    <xdr:pic>
      <xdr:nvPicPr>
        <xdr:cNvPr id="3" name="Picture 38">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33500" y="4772025"/>
          <a:ext cx="1104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5</xdr:col>
          <xdr:colOff>485775</xdr:colOff>
          <xdr:row>11</xdr:row>
          <xdr:rowOff>47625</xdr:rowOff>
        </xdr:to>
        <xdr:sp macro="" textlink="">
          <xdr:nvSpPr>
            <xdr:cNvPr id="6145" name="Drop Down 1" descr="teste"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142875</xdr:rowOff>
        </xdr:from>
        <xdr:to>
          <xdr:col>23</xdr:col>
          <xdr:colOff>123825</xdr:colOff>
          <xdr:row>23</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E6E6FF"/>
                  </a:solidFill>
                </a14:hiddenFill>
              </a:ext>
              <a:ext uri="{91240B29-F687-4F45-9708-019B960494DF}">
                <a14:hiddenLine w="9525">
                  <a:solidFill>
                    <a:srgbClr val="BCBCBC"/>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Mão-de-obra desonerada</a:t>
              </a:r>
            </a:p>
          </xdr:txBody>
        </xdr:sp>
        <xdr:clientData fLocksWithSheet="0"/>
      </xdr:twoCellAnchor>
    </mc:Choice>
    <mc:Fallback/>
  </mc:AlternateContent>
  <xdr:twoCellAnchor>
    <xdr:from>
      <xdr:col>6</xdr:col>
      <xdr:colOff>419100</xdr:colOff>
      <xdr:row>45</xdr:row>
      <xdr:rowOff>104775</xdr:rowOff>
    </xdr:from>
    <xdr:to>
      <xdr:col>10</xdr:col>
      <xdr:colOff>390525</xdr:colOff>
      <xdr:row>51</xdr:row>
      <xdr:rowOff>57150</xdr:rowOff>
    </xdr:to>
    <xdr:sp macro="" textlink="">
      <xdr:nvSpPr>
        <xdr:cNvPr id="6" name="Retângulo 5">
          <a:extLst>
            <a:ext uri="{FF2B5EF4-FFF2-40B4-BE49-F238E27FC236}">
              <a16:creationId xmlns:a16="http://schemas.microsoft.com/office/drawing/2014/main" id="{00000000-0008-0000-0400-000006000000}"/>
            </a:ext>
          </a:extLst>
        </xdr:cNvPr>
        <xdr:cNvSpPr/>
      </xdr:nvSpPr>
      <xdr:spPr bwMode="auto">
        <a:xfrm>
          <a:off x="4076700" y="8248650"/>
          <a:ext cx="2409825" cy="10382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pt-BR" sz="1100"/>
        </a:p>
      </xdr:txBody>
    </xdr:sp>
    <xdr:clientData/>
  </xdr:twoCellAnchor>
  <xdr:oneCellAnchor>
    <xdr:from>
      <xdr:col>0</xdr:col>
      <xdr:colOff>219075</xdr:colOff>
      <xdr:row>0</xdr:row>
      <xdr:rowOff>9525</xdr:rowOff>
    </xdr:from>
    <xdr:ext cx="1191105" cy="1152525"/>
    <xdr:pic>
      <xdr:nvPicPr>
        <xdr:cNvPr id="7" name="Imagem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219075" y="9525"/>
          <a:ext cx="1191105" cy="11525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628650" y="5267325"/>
    <xdr:ext cx="10487025" cy="561975"/>
    <xdr:sp macro="" textlink="">
      <xdr:nvSpPr>
        <xdr:cNvPr id="2" name="CaixaDeTexto 1">
          <a:extLst>
            <a:ext uri="{FF2B5EF4-FFF2-40B4-BE49-F238E27FC236}">
              <a16:creationId xmlns:a16="http://schemas.microsoft.com/office/drawing/2014/main" id="{00000000-0008-0000-0500-000002000000}"/>
            </a:ext>
          </a:extLst>
        </xdr:cNvPr>
        <xdr:cNvSpPr txBox="1">
          <a:spLocks noChangeArrowheads="1"/>
        </xdr:cNvSpPr>
      </xdr:nvSpPr>
      <xdr:spPr bwMode="auto">
        <a:xfrm>
          <a:off x="628650" y="5267325"/>
          <a:ext cx="10487025" cy="561975"/>
        </a:xfrm>
        <a:prstGeom prst="rect">
          <a:avLst/>
        </a:prstGeom>
        <a:solidFill>
          <a:srgbClr val="CCFFFF"/>
        </a:solidFill>
        <a:ln w="9525">
          <a:solidFill>
            <a:srgbClr val="000000"/>
          </a:solidFill>
          <a:miter lim="800000"/>
          <a:headEnd/>
          <a:tailEnd/>
        </a:ln>
      </xdr:spPr>
      <xdr:txBody>
        <a:bodyPr/>
        <a:lstStyle/>
        <a:p>
          <a:pPr eaLnBrk="1" fontAlgn="auto" latinLnBrk="0" hangingPunct="1"/>
          <a:r>
            <a:rPr lang="pt-BR" sz="1100">
              <a:effectLst/>
              <a:latin typeface="+mn-lt"/>
              <a:ea typeface="+mn-ea"/>
              <a:cs typeface="+mn-cs"/>
            </a:rPr>
            <a:t>Para</a:t>
          </a:r>
          <a:r>
            <a:rPr lang="pt-BR" sz="1100" baseline="0">
              <a:effectLst/>
              <a:latin typeface="+mn-lt"/>
              <a:ea typeface="+mn-ea"/>
              <a:cs typeface="+mn-cs"/>
            </a:rPr>
            <a:t> base de cálculo do ISS a</a:t>
          </a:r>
          <a:r>
            <a:rPr lang="pt-BR" sz="1100">
              <a:effectLst/>
              <a:latin typeface="+mn-lt"/>
              <a:ea typeface="+mn-ea"/>
              <a:cs typeface="+mn-cs"/>
            </a:rPr>
            <a:t>dotou-se alíquota de</a:t>
          </a:r>
          <a:r>
            <a:rPr lang="pt-BR" sz="1100" baseline="0">
              <a:effectLst/>
              <a:latin typeface="+mn-lt"/>
              <a:ea typeface="+mn-ea"/>
              <a:cs typeface="+mn-cs"/>
            </a:rPr>
            <a:t> 3% conforme estabelecido na Lei nº 1486 de 23/12/2003 que dispõe sobre as normas relativas ao ISSQN, e dá outras providencias.</a:t>
          </a:r>
          <a:endParaRPr lang="pt-BR">
            <a:effectLst/>
          </a:endParaRPr>
        </a:p>
        <a:p>
          <a:endParaRPr lang="pt-BR"/>
        </a:p>
      </xdr:txBody>
    </xdr:sp>
    <xdr:clientData/>
  </xdr:absoluteAnchor>
  <xdr:twoCellAnchor>
    <xdr:from>
      <xdr:col>2</xdr:col>
      <xdr:colOff>114300</xdr:colOff>
      <xdr:row>26</xdr:row>
      <xdr:rowOff>66675</xdr:rowOff>
    </xdr:from>
    <xdr:to>
      <xdr:col>3</xdr:col>
      <xdr:colOff>2638425</xdr:colOff>
      <xdr:row>28</xdr:row>
      <xdr:rowOff>114300</xdr:rowOff>
    </xdr:to>
    <xdr:pic>
      <xdr:nvPicPr>
        <xdr:cNvPr id="3" name="Picture 38">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5900" y="4772025"/>
          <a:ext cx="1257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5</xdr:col>
          <xdr:colOff>419100</xdr:colOff>
          <xdr:row>11</xdr:row>
          <xdr:rowOff>47625</xdr:rowOff>
        </xdr:to>
        <xdr:sp macro="" textlink="">
          <xdr:nvSpPr>
            <xdr:cNvPr id="7169" name="Drop Down 1" descr="teste"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142875</xdr:rowOff>
        </xdr:from>
        <xdr:to>
          <xdr:col>23</xdr:col>
          <xdr:colOff>200025</xdr:colOff>
          <xdr:row>23</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E6E6FF"/>
                  </a:solidFill>
                </a14:hiddenFill>
              </a:ext>
              <a:ext uri="{91240B29-F687-4F45-9708-019B960494DF}">
                <a14:hiddenLine w="9525">
                  <a:solidFill>
                    <a:srgbClr val="BCBCBC"/>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Mão-de-obra desonerada</a:t>
              </a:r>
            </a:p>
          </xdr:txBody>
        </xdr:sp>
        <xdr:clientData fLocksWithSheet="0"/>
      </xdr:twoCellAnchor>
    </mc:Choice>
    <mc:Fallback/>
  </mc:AlternateContent>
  <xdr:oneCellAnchor>
    <xdr:from>
      <xdr:col>0</xdr:col>
      <xdr:colOff>190500</xdr:colOff>
      <xdr:row>0</xdr:row>
      <xdr:rowOff>0</xdr:rowOff>
    </xdr:from>
    <xdr:ext cx="1191105" cy="1152525"/>
    <xdr:pic>
      <xdr:nvPicPr>
        <xdr:cNvPr id="6" name="Imagem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stretch>
          <a:fillRect/>
        </a:stretch>
      </xdr:blipFill>
      <xdr:spPr>
        <a:xfrm>
          <a:off x="190500" y="0"/>
          <a:ext cx="1191105" cy="11525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rtografia/Projetos%20em%20Andamento/026-FIS-ARQ-000-21/Refere&#770;ncia%2009-2021%20-%20COMPOSI&#199;&#213;ES%20E%20COTA&#199;&#213;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DEMAIS%20PROJETOS%20-%20BKP2/2.%20PROJETOS%20ORG&#195;OS%20P&#218;BLICOS/PROJ.%20DE%20PREFEITURAS/FL_2&#170;%20Etapa-Obras%20Canal%20Auxiliar/Projetos%20Passeio%20Rev%20Abril_2014/LICITA&#199;&#195;O%20PMC/Planilha%20Orcamentaria%20Passeios%20-%20Drenagem%20Rev%2015_04_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torial"/>
      <sheetName val="Analitico"/>
      <sheetName val="Banco"/>
      <sheetName val="Composições"/>
      <sheetName val="Cotações"/>
      <sheetName val="Relatórios"/>
      <sheetName val="Busca"/>
    </sheetNames>
    <sheetDataSet>
      <sheetData sheetId="0"/>
      <sheetData sheetId="1"/>
      <sheetData sheetId="2"/>
      <sheetData sheetId="3"/>
      <sheetData sheetId="4">
        <row r="20">
          <cell r="B20" t="str">
            <v>ÍNDICE</v>
          </cell>
        </row>
        <row r="22">
          <cell r="B22" t="str">
            <v>EMPRESAS</v>
          </cell>
        </row>
      </sheetData>
      <sheetData sheetId="5">
        <row r="1">
          <cell r="A1" t="str">
            <v>DADOS DOS RELATÓRIOS IMPORTADOS</v>
          </cell>
        </row>
        <row r="5">
          <cell r="A5" t="str">
            <v>TIPO</v>
          </cell>
        </row>
        <row r="6">
          <cell r="A6" t="str">
            <v>SINAPI-I</v>
          </cell>
        </row>
        <row r="7">
          <cell r="A7" t="str">
            <v>SINAPI</v>
          </cell>
        </row>
        <row r="8">
          <cell r="A8" t="str">
            <v>SINAPI</v>
          </cell>
        </row>
        <row r="9">
          <cell r="A9" t="str">
            <v>SINAPI-I</v>
          </cell>
        </row>
        <row r="10">
          <cell r="A10" t="str">
            <v>SINAPI</v>
          </cell>
        </row>
        <row r="11">
          <cell r="A11" t="str">
            <v>SINAPI</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Cronograma"/>
      <sheetName val="BDI Maior"/>
      <sheetName val="BDI Menor"/>
      <sheetName val="Pesquisa Mercado"/>
      <sheetName val="Nivelamento 01"/>
      <sheetName val="Nivelamento 02"/>
      <sheetName val="Rampa modelo 01"/>
      <sheetName val="Rampa modelo 02"/>
      <sheetName val="Rampa veículo"/>
      <sheetName val="Execução Paver"/>
      <sheetName val="Unitario PAVER"/>
    </sheetNames>
    <sheetDataSet>
      <sheetData sheetId="0" refreshError="1"/>
      <sheetData sheetId="1" refreshError="1"/>
      <sheetData sheetId="2" refreshError="1">
        <row r="17">
          <cell r="Q17">
            <v>0.03</v>
          </cell>
          <cell r="R17">
            <v>3.7999999999999999E-2</v>
          </cell>
          <cell r="S17">
            <v>3.4299999999999997E-2</v>
          </cell>
          <cell r="T17">
            <v>5.2900000000000003E-2</v>
          </cell>
          <cell r="U17">
            <v>0.04</v>
          </cell>
          <cell r="V17">
            <v>1.4999999999999999E-2</v>
          </cell>
        </row>
        <row r="18">
          <cell r="Q18">
            <v>8.0000000000000002E-3</v>
          </cell>
          <cell r="R18">
            <v>3.2000000000000002E-3</v>
          </cell>
          <cell r="S18">
            <v>2.8E-3</v>
          </cell>
          <cell r="T18">
            <v>2.5000000000000001E-3</v>
          </cell>
          <cell r="U18">
            <v>8.0999999999999996E-3</v>
          </cell>
          <cell r="V18">
            <v>3.0000000000000001E-3</v>
          </cell>
        </row>
        <row r="19">
          <cell r="Q19">
            <v>9.7000000000000003E-3</v>
          </cell>
          <cell r="R19">
            <v>5.0000000000000001E-3</v>
          </cell>
          <cell r="S19">
            <v>0.01</v>
          </cell>
          <cell r="T19">
            <v>0.01</v>
          </cell>
          <cell r="U19">
            <v>1.46E-2</v>
          </cell>
          <cell r="V19">
            <v>5.5999999999999999E-3</v>
          </cell>
        </row>
        <row r="20">
          <cell r="Q20">
            <v>5.8999999999999999E-3</v>
          </cell>
          <cell r="R20">
            <v>1.0200000000000001E-2</v>
          </cell>
          <cell r="S20">
            <v>9.4000000000000004E-3</v>
          </cell>
          <cell r="T20">
            <v>1.01E-2</v>
          </cell>
          <cell r="U20">
            <v>9.4000000000000004E-3</v>
          </cell>
          <cell r="V20">
            <v>8.5000000000000006E-3</v>
          </cell>
        </row>
        <row r="21">
          <cell r="Q21">
            <v>6.1600000000000002E-2</v>
          </cell>
          <cell r="R21">
            <v>6.6400000000000001E-2</v>
          </cell>
          <cell r="S21">
            <v>6.7400000000000002E-2</v>
          </cell>
          <cell r="T21">
            <v>0.08</v>
          </cell>
          <cell r="U21">
            <v>7.1400000000000005E-2</v>
          </cell>
          <cell r="V21">
            <v>3.5000000000000003E-2</v>
          </cell>
        </row>
        <row r="23">
          <cell r="Q23">
            <v>5.5E-2</v>
          </cell>
          <cell r="R23">
            <v>4.6699999999999998E-2</v>
          </cell>
          <cell r="S23">
            <v>6.7100000000000007E-2</v>
          </cell>
          <cell r="T23">
            <v>7.9299999999999995E-2</v>
          </cell>
          <cell r="U23">
            <v>7.85E-2</v>
          </cell>
          <cell r="V23">
            <v>4.4900000000000002E-2</v>
          </cell>
        </row>
        <row r="24">
          <cell r="Q24">
            <v>0.01</v>
          </cell>
          <cell r="R24">
            <v>7.4000000000000003E-3</v>
          </cell>
          <cell r="S24">
            <v>7.4999999999999997E-3</v>
          </cell>
          <cell r="T24">
            <v>5.5999999999999999E-3</v>
          </cell>
          <cell r="U24">
            <v>1.9900000000000001E-2</v>
          </cell>
          <cell r="V24">
            <v>8.2000000000000007E-3</v>
          </cell>
        </row>
        <row r="25">
          <cell r="Q25">
            <v>1.2699999999999999E-2</v>
          </cell>
          <cell r="R25">
            <v>9.7000000000000003E-3</v>
          </cell>
          <cell r="S25">
            <v>1.7399999999999999E-2</v>
          </cell>
          <cell r="T25">
            <v>1.9699999999999999E-2</v>
          </cell>
          <cell r="U25">
            <v>3.1600000000000003E-2</v>
          </cell>
          <cell r="V25">
            <v>8.8999999999999999E-3</v>
          </cell>
        </row>
        <row r="26">
          <cell r="Q26">
            <v>1.3899999999999999E-2</v>
          </cell>
          <cell r="R26">
            <v>1.21E-2</v>
          </cell>
          <cell r="S26">
            <v>1.17E-2</v>
          </cell>
          <cell r="T26">
            <v>1.11E-2</v>
          </cell>
          <cell r="U26">
            <v>1.3299999999999999E-2</v>
          </cell>
          <cell r="V26">
            <v>1.11E-2</v>
          </cell>
        </row>
        <row r="27">
          <cell r="Q27">
            <v>8.9599999999999999E-2</v>
          </cell>
          <cell r="R27">
            <v>8.6900000000000005E-2</v>
          </cell>
          <cell r="S27">
            <v>9.4E-2</v>
          </cell>
          <cell r="T27">
            <v>9.5100000000000004E-2</v>
          </cell>
          <cell r="U27">
            <v>0.1043</v>
          </cell>
          <cell r="V27">
            <v>6.2199999999999998E-2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22E1-9F97-4CF4-BF7B-93666C5D3CCF}">
  <sheetPr>
    <pageSetUpPr fitToPage="1"/>
  </sheetPr>
  <dimension ref="A1:K407"/>
  <sheetViews>
    <sheetView showOutlineSymbols="0" showWhiteSpace="0" workbookViewId="0">
      <selection activeCell="D11" sqref="D11"/>
    </sheetView>
  </sheetViews>
  <sheetFormatPr defaultRowHeight="14.25" x14ac:dyDescent="0.2"/>
  <cols>
    <col min="1" max="1" width="10.875" style="129" bestFit="1" customWidth="1"/>
    <col min="2" max="3" width="9.875" style="129" bestFit="1" customWidth="1"/>
    <col min="4" max="4" width="60" style="129" bestFit="1" customWidth="1"/>
    <col min="5" max="7" width="10" style="129" bestFit="1" customWidth="1"/>
    <col min="8" max="8" width="12.5" style="129" customWidth="1"/>
    <col min="9" max="9" width="11" style="129" customWidth="1"/>
    <col min="10" max="12" width="15" style="129" bestFit="1" customWidth="1"/>
    <col min="13" max="16384" width="9" style="129"/>
  </cols>
  <sheetData>
    <row r="1" spans="1:11" ht="15" customHeight="1" x14ac:dyDescent="0.2">
      <c r="A1" s="130"/>
      <c r="B1" s="130"/>
      <c r="C1" s="159"/>
      <c r="D1" s="144" t="s">
        <v>74</v>
      </c>
      <c r="E1" s="162" t="s">
        <v>33</v>
      </c>
      <c r="F1" s="163">
        <v>0.22850000000000001</v>
      </c>
      <c r="G1" s="164"/>
      <c r="H1" s="160" t="s">
        <v>35</v>
      </c>
      <c r="I1" s="143"/>
      <c r="J1" s="143"/>
      <c r="K1" s="165"/>
    </row>
    <row r="2" spans="1:11" ht="49.5" customHeight="1" x14ac:dyDescent="0.2">
      <c r="A2" s="1"/>
      <c r="B2" s="1"/>
      <c r="C2" s="1"/>
      <c r="D2" s="193" t="s">
        <v>216</v>
      </c>
      <c r="E2" s="182" t="s">
        <v>34</v>
      </c>
      <c r="F2" s="183"/>
      <c r="G2" s="184"/>
      <c r="H2" s="188" t="s">
        <v>217</v>
      </c>
      <c r="I2" s="188"/>
      <c r="J2" s="188"/>
      <c r="K2" s="165"/>
    </row>
    <row r="3" spans="1:11" ht="15" customHeight="1" x14ac:dyDescent="0.2">
      <c r="A3" s="1"/>
      <c r="B3" s="1"/>
      <c r="C3" s="1"/>
      <c r="D3" s="193"/>
      <c r="E3" s="185"/>
      <c r="F3" s="186"/>
      <c r="G3" s="187"/>
      <c r="H3" s="189"/>
      <c r="I3" s="189"/>
      <c r="J3" s="190"/>
      <c r="K3" s="147"/>
    </row>
    <row r="4" spans="1:11" s="148" customFormat="1" ht="18" x14ac:dyDescent="0.25">
      <c r="A4" s="194" t="s">
        <v>0</v>
      </c>
      <c r="B4" s="195"/>
      <c r="C4" s="195"/>
      <c r="D4" s="195"/>
      <c r="E4" s="195"/>
      <c r="F4" s="195"/>
      <c r="G4" s="195"/>
      <c r="H4" s="195"/>
      <c r="I4" s="195"/>
      <c r="J4" s="195"/>
    </row>
    <row r="5" spans="1:11" s="12" customFormat="1" ht="30" x14ac:dyDescent="0.2">
      <c r="A5" s="10" t="s">
        <v>1</v>
      </c>
      <c r="B5" s="11" t="s">
        <v>2</v>
      </c>
      <c r="C5" s="10" t="s">
        <v>3</v>
      </c>
      <c r="D5" s="10" t="s">
        <v>4</v>
      </c>
      <c r="E5" s="9" t="s">
        <v>5</v>
      </c>
      <c r="F5" s="11" t="s">
        <v>6</v>
      </c>
      <c r="G5" s="11" t="s">
        <v>7</v>
      </c>
      <c r="H5" s="11" t="s">
        <v>8</v>
      </c>
      <c r="I5" s="11" t="s">
        <v>9</v>
      </c>
      <c r="J5" s="11" t="s">
        <v>10</v>
      </c>
    </row>
    <row r="6" spans="1:11" x14ac:dyDescent="0.2">
      <c r="A6" s="3" t="s">
        <v>11</v>
      </c>
      <c r="B6" s="3"/>
      <c r="C6" s="3"/>
      <c r="D6" s="3" t="s">
        <v>84</v>
      </c>
      <c r="E6" s="3"/>
      <c r="F6" s="4"/>
      <c r="G6" s="3"/>
      <c r="H6" s="3"/>
      <c r="I6" s="5">
        <v>66079.19</v>
      </c>
      <c r="J6" s="6">
        <f t="shared" ref="J6:J69" si="0">I6 / 653491.6</f>
        <v>0.10111712223997983</v>
      </c>
    </row>
    <row r="7" spans="1:11" x14ac:dyDescent="0.2">
      <c r="A7" s="3" t="s">
        <v>12</v>
      </c>
      <c r="B7" s="3"/>
      <c r="C7" s="3"/>
      <c r="D7" s="3" t="s">
        <v>218</v>
      </c>
      <c r="E7" s="3"/>
      <c r="F7" s="4"/>
      <c r="G7" s="3"/>
      <c r="H7" s="3"/>
      <c r="I7" s="5">
        <v>32590.66</v>
      </c>
      <c r="J7" s="6">
        <f t="shared" si="0"/>
        <v>4.9871582128982225E-2</v>
      </c>
    </row>
    <row r="8" spans="1:11" ht="25.5" x14ac:dyDescent="0.2">
      <c r="A8" s="179" t="s">
        <v>219</v>
      </c>
      <c r="B8" s="24" t="s">
        <v>85</v>
      </c>
      <c r="C8" s="179" t="s">
        <v>32</v>
      </c>
      <c r="D8" s="179" t="s">
        <v>86</v>
      </c>
      <c r="E8" s="25" t="s">
        <v>27</v>
      </c>
      <c r="F8" s="24">
        <v>1</v>
      </c>
      <c r="G8" s="154">
        <v>969.86</v>
      </c>
      <c r="H8" s="154">
        <f t="shared" ref="H8:H13" si="1">TRUNC(G8 * (1 + 22.85 / 100), 2)</f>
        <v>1191.47</v>
      </c>
      <c r="I8" s="154">
        <f t="shared" ref="I8:I13" si="2">TRUNC(F8 * H8, 2)</f>
        <v>1191.47</v>
      </c>
      <c r="J8" s="26">
        <f t="shared" si="0"/>
        <v>1.8232369015913901E-3</v>
      </c>
    </row>
    <row r="9" spans="1:11" ht="38.25" x14ac:dyDescent="0.2">
      <c r="A9" s="179" t="s">
        <v>220</v>
      </c>
      <c r="B9" s="24" t="s">
        <v>88</v>
      </c>
      <c r="C9" s="179" t="s">
        <v>13</v>
      </c>
      <c r="D9" s="179" t="s">
        <v>89</v>
      </c>
      <c r="E9" s="25" t="s">
        <v>90</v>
      </c>
      <c r="F9" s="24">
        <v>5</v>
      </c>
      <c r="G9" s="154">
        <v>832.5</v>
      </c>
      <c r="H9" s="154">
        <f t="shared" si="1"/>
        <v>1022.72</v>
      </c>
      <c r="I9" s="154">
        <f t="shared" si="2"/>
        <v>5113.6000000000004</v>
      </c>
      <c r="J9" s="26">
        <f t="shared" si="0"/>
        <v>7.8250431987190051E-3</v>
      </c>
    </row>
    <row r="10" spans="1:11" x14ac:dyDescent="0.2">
      <c r="A10" s="179" t="s">
        <v>221</v>
      </c>
      <c r="B10" s="24" t="s">
        <v>93</v>
      </c>
      <c r="C10" s="179" t="s">
        <v>32</v>
      </c>
      <c r="D10" s="179" t="s">
        <v>94</v>
      </c>
      <c r="E10" s="25" t="s">
        <v>17</v>
      </c>
      <c r="F10" s="24">
        <v>80.94</v>
      </c>
      <c r="G10" s="154">
        <v>75.010000000000005</v>
      </c>
      <c r="H10" s="154">
        <f t="shared" si="1"/>
        <v>92.14</v>
      </c>
      <c r="I10" s="154">
        <f t="shared" si="2"/>
        <v>7457.81</v>
      </c>
      <c r="J10" s="26">
        <f t="shared" si="0"/>
        <v>1.1412250746604855E-2</v>
      </c>
    </row>
    <row r="11" spans="1:11" ht="25.5" x14ac:dyDescent="0.2">
      <c r="A11" s="179" t="s">
        <v>1622</v>
      </c>
      <c r="B11" s="24" t="s">
        <v>1623</v>
      </c>
      <c r="C11" s="179" t="s">
        <v>32</v>
      </c>
      <c r="D11" s="179" t="s">
        <v>1624</v>
      </c>
      <c r="E11" s="25" t="s">
        <v>17</v>
      </c>
      <c r="F11" s="24">
        <v>6</v>
      </c>
      <c r="G11" s="154">
        <v>305.94</v>
      </c>
      <c r="H11" s="154">
        <f t="shared" si="1"/>
        <v>375.84</v>
      </c>
      <c r="I11" s="154">
        <f t="shared" si="2"/>
        <v>2255.04</v>
      </c>
      <c r="J11" s="26">
        <f t="shared" si="0"/>
        <v>3.4507559087217036E-3</v>
      </c>
    </row>
    <row r="12" spans="1:11" ht="38.25" x14ac:dyDescent="0.2">
      <c r="A12" s="179" t="s">
        <v>1625</v>
      </c>
      <c r="B12" s="24" t="s">
        <v>1626</v>
      </c>
      <c r="C12" s="179" t="s">
        <v>32</v>
      </c>
      <c r="D12" s="179" t="s">
        <v>1627</v>
      </c>
      <c r="E12" s="25" t="s">
        <v>17</v>
      </c>
      <c r="F12" s="24">
        <v>6</v>
      </c>
      <c r="G12" s="154">
        <v>503.5</v>
      </c>
      <c r="H12" s="154">
        <f t="shared" si="1"/>
        <v>618.54</v>
      </c>
      <c r="I12" s="154">
        <f t="shared" si="2"/>
        <v>3711.24</v>
      </c>
      <c r="J12" s="26">
        <f t="shared" si="0"/>
        <v>5.679093656291833E-3</v>
      </c>
    </row>
    <row r="13" spans="1:11" ht="38.25" x14ac:dyDescent="0.2">
      <c r="A13" s="179" t="s">
        <v>1628</v>
      </c>
      <c r="B13" s="24" t="s">
        <v>1629</v>
      </c>
      <c r="C13" s="179" t="s">
        <v>32</v>
      </c>
      <c r="D13" s="179" t="s">
        <v>1630</v>
      </c>
      <c r="E13" s="25" t="s">
        <v>17</v>
      </c>
      <c r="F13" s="24">
        <v>10</v>
      </c>
      <c r="G13" s="154">
        <v>1046.93</v>
      </c>
      <c r="H13" s="154">
        <f t="shared" si="1"/>
        <v>1286.1500000000001</v>
      </c>
      <c r="I13" s="154">
        <f t="shared" si="2"/>
        <v>12861.5</v>
      </c>
      <c r="J13" s="26">
        <f t="shared" si="0"/>
        <v>1.968120171705344E-2</v>
      </c>
    </row>
    <row r="14" spans="1:11" x14ac:dyDescent="0.2">
      <c r="A14" s="3" t="s">
        <v>87</v>
      </c>
      <c r="B14" s="3"/>
      <c r="C14" s="3"/>
      <c r="D14" s="3" t="s">
        <v>222</v>
      </c>
      <c r="E14" s="3"/>
      <c r="F14" s="4"/>
      <c r="G14" s="3"/>
      <c r="H14" s="3"/>
      <c r="I14" s="5">
        <v>23789.11</v>
      </c>
      <c r="J14" s="6">
        <f t="shared" si="0"/>
        <v>3.6403084599710235E-2</v>
      </c>
    </row>
    <row r="15" spans="1:11" x14ac:dyDescent="0.2">
      <c r="A15" s="179" t="s">
        <v>223</v>
      </c>
      <c r="B15" s="24" t="s">
        <v>224</v>
      </c>
      <c r="C15" s="179" t="s">
        <v>32</v>
      </c>
      <c r="D15" s="179" t="s">
        <v>225</v>
      </c>
      <c r="E15" s="25" t="s">
        <v>27</v>
      </c>
      <c r="F15" s="24">
        <v>1</v>
      </c>
      <c r="G15" s="154">
        <v>19364.36</v>
      </c>
      <c r="H15" s="154">
        <f>TRUNC(G15 * (1 + 22.85 / 100), 2)</f>
        <v>23789.11</v>
      </c>
      <c r="I15" s="154">
        <f>TRUNC(F15 * H15, 2)</f>
        <v>23789.11</v>
      </c>
      <c r="J15" s="26">
        <f t="shared" si="0"/>
        <v>3.6403084599710235E-2</v>
      </c>
    </row>
    <row r="16" spans="1:11" x14ac:dyDescent="0.2">
      <c r="A16" s="3" t="s">
        <v>91</v>
      </c>
      <c r="B16" s="3"/>
      <c r="C16" s="3"/>
      <c r="D16" s="3" t="s">
        <v>226</v>
      </c>
      <c r="E16" s="3"/>
      <c r="F16" s="4"/>
      <c r="G16" s="3"/>
      <c r="H16" s="3"/>
      <c r="I16" s="5">
        <v>9153.31</v>
      </c>
      <c r="J16" s="6">
        <f t="shared" si="0"/>
        <v>1.4006775297494259E-2</v>
      </c>
    </row>
    <row r="17" spans="1:10" ht="25.5" x14ac:dyDescent="0.2">
      <c r="A17" s="179" t="s">
        <v>227</v>
      </c>
      <c r="B17" s="24" t="s">
        <v>228</v>
      </c>
      <c r="C17" s="179" t="s">
        <v>13</v>
      </c>
      <c r="D17" s="179" t="s">
        <v>229</v>
      </c>
      <c r="E17" s="25" t="s">
        <v>14</v>
      </c>
      <c r="F17" s="24">
        <v>22.49</v>
      </c>
      <c r="G17" s="154">
        <v>60.5</v>
      </c>
      <c r="H17" s="154">
        <f t="shared" ref="H17:H34" si="3">TRUNC(G17 * (1 + 22.85 / 100), 2)</f>
        <v>74.319999999999993</v>
      </c>
      <c r="I17" s="154">
        <f t="shared" ref="I17:I34" si="4">TRUNC(F17 * H17, 2)</f>
        <v>1671.45</v>
      </c>
      <c r="J17" s="26">
        <f t="shared" si="0"/>
        <v>2.5577222415712766E-3</v>
      </c>
    </row>
    <row r="18" spans="1:10" x14ac:dyDescent="0.2">
      <c r="A18" s="179" t="s">
        <v>230</v>
      </c>
      <c r="B18" s="24" t="s">
        <v>231</v>
      </c>
      <c r="C18" s="179" t="s">
        <v>32</v>
      </c>
      <c r="D18" s="179" t="s">
        <v>232</v>
      </c>
      <c r="E18" s="25" t="s">
        <v>17</v>
      </c>
      <c r="F18" s="24">
        <v>3.28</v>
      </c>
      <c r="G18" s="154">
        <v>87.54</v>
      </c>
      <c r="H18" s="154">
        <f t="shared" si="3"/>
        <v>107.54</v>
      </c>
      <c r="I18" s="154">
        <f t="shared" si="4"/>
        <v>352.73</v>
      </c>
      <c r="J18" s="26">
        <f t="shared" si="0"/>
        <v>5.3976210252740817E-4</v>
      </c>
    </row>
    <row r="19" spans="1:10" ht="25.5" x14ac:dyDescent="0.2">
      <c r="A19" s="179" t="s">
        <v>233</v>
      </c>
      <c r="B19" s="24" t="s">
        <v>234</v>
      </c>
      <c r="C19" s="179" t="s">
        <v>13</v>
      </c>
      <c r="D19" s="179" t="s">
        <v>235</v>
      </c>
      <c r="E19" s="25" t="s">
        <v>20</v>
      </c>
      <c r="F19" s="24">
        <v>188.42</v>
      </c>
      <c r="G19" s="154">
        <v>2.8</v>
      </c>
      <c r="H19" s="154">
        <f t="shared" si="3"/>
        <v>3.43</v>
      </c>
      <c r="I19" s="154">
        <f t="shared" si="4"/>
        <v>646.28</v>
      </c>
      <c r="J19" s="26">
        <f t="shared" si="0"/>
        <v>9.8896451002583661E-4</v>
      </c>
    </row>
    <row r="20" spans="1:10" ht="25.5" x14ac:dyDescent="0.2">
      <c r="A20" s="179" t="s">
        <v>236</v>
      </c>
      <c r="B20" s="24" t="s">
        <v>237</v>
      </c>
      <c r="C20" s="179" t="s">
        <v>13</v>
      </c>
      <c r="D20" s="179" t="s">
        <v>238</v>
      </c>
      <c r="E20" s="25" t="s">
        <v>17</v>
      </c>
      <c r="F20" s="24">
        <v>63.85</v>
      </c>
      <c r="G20" s="154">
        <v>7.04</v>
      </c>
      <c r="H20" s="154">
        <f t="shared" si="3"/>
        <v>8.64</v>
      </c>
      <c r="I20" s="154">
        <f t="shared" si="4"/>
        <v>551.66</v>
      </c>
      <c r="J20" s="26">
        <f t="shared" si="0"/>
        <v>8.4417305440498392E-4</v>
      </c>
    </row>
    <row r="21" spans="1:10" ht="25.5" x14ac:dyDescent="0.2">
      <c r="A21" s="179" t="s">
        <v>239</v>
      </c>
      <c r="B21" s="24" t="s">
        <v>240</v>
      </c>
      <c r="C21" s="179" t="s">
        <v>13</v>
      </c>
      <c r="D21" s="179" t="s">
        <v>241</v>
      </c>
      <c r="E21" s="25" t="s">
        <v>14</v>
      </c>
      <c r="F21" s="24">
        <v>0.31</v>
      </c>
      <c r="G21" s="154">
        <v>184.07</v>
      </c>
      <c r="H21" s="154">
        <f t="shared" si="3"/>
        <v>226.12</v>
      </c>
      <c r="I21" s="154">
        <f t="shared" si="4"/>
        <v>70.09</v>
      </c>
      <c r="J21" s="26">
        <f t="shared" si="0"/>
        <v>1.0725463035791127E-4</v>
      </c>
    </row>
    <row r="22" spans="1:10" ht="25.5" x14ac:dyDescent="0.2">
      <c r="A22" s="179" t="s">
        <v>242</v>
      </c>
      <c r="B22" s="24" t="s">
        <v>237</v>
      </c>
      <c r="C22" s="179" t="s">
        <v>13</v>
      </c>
      <c r="D22" s="179" t="s">
        <v>243</v>
      </c>
      <c r="E22" s="25" t="s">
        <v>17</v>
      </c>
      <c r="F22" s="24">
        <v>9.16</v>
      </c>
      <c r="G22" s="154">
        <v>7.04</v>
      </c>
      <c r="H22" s="154">
        <f t="shared" si="3"/>
        <v>8.64</v>
      </c>
      <c r="I22" s="154">
        <f t="shared" si="4"/>
        <v>79.14</v>
      </c>
      <c r="J22" s="26">
        <f t="shared" si="0"/>
        <v>1.2110331640070049E-4</v>
      </c>
    </row>
    <row r="23" spans="1:10" ht="25.5" x14ac:dyDescent="0.2">
      <c r="A23" s="179" t="s">
        <v>244</v>
      </c>
      <c r="B23" s="24" t="s">
        <v>245</v>
      </c>
      <c r="C23" s="179" t="s">
        <v>13</v>
      </c>
      <c r="D23" s="179" t="s">
        <v>246</v>
      </c>
      <c r="E23" s="25" t="s">
        <v>14</v>
      </c>
      <c r="F23" s="24">
        <v>0.6</v>
      </c>
      <c r="G23" s="154">
        <v>283.18</v>
      </c>
      <c r="H23" s="154">
        <f t="shared" si="3"/>
        <v>347.88</v>
      </c>
      <c r="I23" s="154">
        <f t="shared" si="4"/>
        <v>208.72</v>
      </c>
      <c r="J23" s="26">
        <f t="shared" si="0"/>
        <v>3.1939201666861516E-4</v>
      </c>
    </row>
    <row r="24" spans="1:10" ht="25.5" x14ac:dyDescent="0.2">
      <c r="A24" s="179" t="s">
        <v>247</v>
      </c>
      <c r="B24" s="24" t="s">
        <v>248</v>
      </c>
      <c r="C24" s="179" t="s">
        <v>13</v>
      </c>
      <c r="D24" s="179" t="s">
        <v>249</v>
      </c>
      <c r="E24" s="25" t="s">
        <v>27</v>
      </c>
      <c r="F24" s="24">
        <v>12</v>
      </c>
      <c r="G24" s="154">
        <v>13.79</v>
      </c>
      <c r="H24" s="154">
        <f t="shared" si="3"/>
        <v>16.940000000000001</v>
      </c>
      <c r="I24" s="154">
        <f t="shared" si="4"/>
        <v>203.28</v>
      </c>
      <c r="J24" s="26">
        <f t="shared" si="0"/>
        <v>3.1106750262742476E-4</v>
      </c>
    </row>
    <row r="25" spans="1:10" ht="25.5" x14ac:dyDescent="0.2">
      <c r="A25" s="179" t="s">
        <v>250</v>
      </c>
      <c r="B25" s="24" t="s">
        <v>251</v>
      </c>
      <c r="C25" s="179" t="s">
        <v>13</v>
      </c>
      <c r="D25" s="179" t="s">
        <v>252</v>
      </c>
      <c r="E25" s="25" t="s">
        <v>14</v>
      </c>
      <c r="F25" s="24">
        <v>3.99</v>
      </c>
      <c r="G25" s="154">
        <v>109.4</v>
      </c>
      <c r="H25" s="154">
        <f t="shared" si="3"/>
        <v>134.38999999999999</v>
      </c>
      <c r="I25" s="154">
        <f t="shared" si="4"/>
        <v>536.21</v>
      </c>
      <c r="J25" s="26">
        <f t="shared" si="0"/>
        <v>8.2053082243138252E-4</v>
      </c>
    </row>
    <row r="26" spans="1:10" ht="25.5" x14ac:dyDescent="0.2">
      <c r="A26" s="179" t="s">
        <v>253</v>
      </c>
      <c r="B26" s="24" t="s">
        <v>254</v>
      </c>
      <c r="C26" s="179" t="s">
        <v>13</v>
      </c>
      <c r="D26" s="179" t="s">
        <v>255</v>
      </c>
      <c r="E26" s="25" t="s">
        <v>20</v>
      </c>
      <c r="F26" s="24">
        <v>6.51</v>
      </c>
      <c r="G26" s="154">
        <v>18.309999999999999</v>
      </c>
      <c r="H26" s="154">
        <f t="shared" si="3"/>
        <v>22.49</v>
      </c>
      <c r="I26" s="154">
        <f t="shared" si="4"/>
        <v>146.4</v>
      </c>
      <c r="J26" s="26">
        <f t="shared" si="0"/>
        <v>2.240273631673307E-4</v>
      </c>
    </row>
    <row r="27" spans="1:10" ht="25.5" x14ac:dyDescent="0.2">
      <c r="A27" s="179" t="s">
        <v>256</v>
      </c>
      <c r="B27" s="24" t="s">
        <v>257</v>
      </c>
      <c r="C27" s="179" t="s">
        <v>13</v>
      </c>
      <c r="D27" s="179" t="s">
        <v>258</v>
      </c>
      <c r="E27" s="25" t="s">
        <v>17</v>
      </c>
      <c r="F27" s="24">
        <v>43.55</v>
      </c>
      <c r="G27" s="154">
        <v>2.06</v>
      </c>
      <c r="H27" s="154">
        <f t="shared" si="3"/>
        <v>2.5299999999999998</v>
      </c>
      <c r="I27" s="154">
        <f t="shared" si="4"/>
        <v>110.18</v>
      </c>
      <c r="J27" s="26">
        <f t="shared" si="0"/>
        <v>1.6860201416514002E-4</v>
      </c>
    </row>
    <row r="28" spans="1:10" ht="25.5" x14ac:dyDescent="0.2">
      <c r="A28" s="179" t="s">
        <v>259</v>
      </c>
      <c r="B28" s="24" t="s">
        <v>260</v>
      </c>
      <c r="C28" s="179" t="s">
        <v>13</v>
      </c>
      <c r="D28" s="179" t="s">
        <v>261</v>
      </c>
      <c r="E28" s="25" t="s">
        <v>17</v>
      </c>
      <c r="F28" s="24">
        <v>44.27</v>
      </c>
      <c r="G28" s="154">
        <v>10.29</v>
      </c>
      <c r="H28" s="154">
        <f t="shared" si="3"/>
        <v>12.64</v>
      </c>
      <c r="I28" s="154">
        <f t="shared" si="4"/>
        <v>559.57000000000005</v>
      </c>
      <c r="J28" s="26">
        <f t="shared" si="0"/>
        <v>8.5627726507884734E-4</v>
      </c>
    </row>
    <row r="29" spans="1:10" x14ac:dyDescent="0.2">
      <c r="A29" s="179" t="s">
        <v>262</v>
      </c>
      <c r="B29" s="24" t="s">
        <v>263</v>
      </c>
      <c r="C29" s="179" t="s">
        <v>32</v>
      </c>
      <c r="D29" s="179" t="s">
        <v>264</v>
      </c>
      <c r="E29" s="25" t="s">
        <v>17</v>
      </c>
      <c r="F29" s="24">
        <v>1.4</v>
      </c>
      <c r="G29" s="154">
        <v>171.29</v>
      </c>
      <c r="H29" s="154">
        <f t="shared" si="3"/>
        <v>210.42</v>
      </c>
      <c r="I29" s="154">
        <f t="shared" si="4"/>
        <v>294.58</v>
      </c>
      <c r="J29" s="26">
        <f t="shared" si="0"/>
        <v>4.5077855629666855E-4</v>
      </c>
    </row>
    <row r="30" spans="1:10" ht="25.5" x14ac:dyDescent="0.2">
      <c r="A30" s="179" t="s">
        <v>265</v>
      </c>
      <c r="B30" s="24" t="s">
        <v>266</v>
      </c>
      <c r="C30" s="179" t="s">
        <v>13</v>
      </c>
      <c r="D30" s="179" t="s">
        <v>267</v>
      </c>
      <c r="E30" s="25" t="s">
        <v>17</v>
      </c>
      <c r="F30" s="24">
        <v>1.61</v>
      </c>
      <c r="G30" s="154">
        <v>3.83</v>
      </c>
      <c r="H30" s="154">
        <f t="shared" si="3"/>
        <v>4.7</v>
      </c>
      <c r="I30" s="154">
        <f t="shared" si="4"/>
        <v>7.56</v>
      </c>
      <c r="J30" s="26">
        <f t="shared" si="0"/>
        <v>1.1568626130771995E-5</v>
      </c>
    </row>
    <row r="31" spans="1:10" ht="25.5" x14ac:dyDescent="0.2">
      <c r="A31" s="179" t="s">
        <v>268</v>
      </c>
      <c r="B31" s="24" t="s">
        <v>269</v>
      </c>
      <c r="C31" s="179" t="s">
        <v>13</v>
      </c>
      <c r="D31" s="179" t="s">
        <v>270</v>
      </c>
      <c r="E31" s="25" t="s">
        <v>17</v>
      </c>
      <c r="F31" s="24">
        <v>31.28</v>
      </c>
      <c r="G31" s="154">
        <v>26.57</v>
      </c>
      <c r="H31" s="154">
        <f t="shared" si="3"/>
        <v>32.64</v>
      </c>
      <c r="I31" s="154">
        <f t="shared" si="4"/>
        <v>1020.97</v>
      </c>
      <c r="J31" s="26">
        <f t="shared" si="0"/>
        <v>1.5623307170283445E-3</v>
      </c>
    </row>
    <row r="32" spans="1:10" x14ac:dyDescent="0.2">
      <c r="A32" s="179" t="s">
        <v>271</v>
      </c>
      <c r="B32" s="24" t="s">
        <v>272</v>
      </c>
      <c r="C32" s="179" t="s">
        <v>13</v>
      </c>
      <c r="D32" s="179" t="s">
        <v>273</v>
      </c>
      <c r="E32" s="25" t="s">
        <v>17</v>
      </c>
      <c r="F32" s="24">
        <v>614.28</v>
      </c>
      <c r="G32" s="154">
        <v>2.02</v>
      </c>
      <c r="H32" s="154">
        <f t="shared" si="3"/>
        <v>2.48</v>
      </c>
      <c r="I32" s="154">
        <f t="shared" si="4"/>
        <v>1523.41</v>
      </c>
      <c r="J32" s="26">
        <f t="shared" si="0"/>
        <v>2.3311852822591752E-3</v>
      </c>
    </row>
    <row r="33" spans="1:10" ht="51" x14ac:dyDescent="0.2">
      <c r="A33" s="179" t="s">
        <v>274</v>
      </c>
      <c r="B33" s="24" t="s">
        <v>275</v>
      </c>
      <c r="C33" s="179" t="s">
        <v>13</v>
      </c>
      <c r="D33" s="179" t="s">
        <v>276</v>
      </c>
      <c r="E33" s="25" t="s">
        <v>14</v>
      </c>
      <c r="F33" s="24">
        <v>25.58</v>
      </c>
      <c r="G33" s="154">
        <v>9.15</v>
      </c>
      <c r="H33" s="154">
        <f t="shared" si="3"/>
        <v>11.24</v>
      </c>
      <c r="I33" s="154">
        <f t="shared" si="4"/>
        <v>287.51</v>
      </c>
      <c r="J33" s="26">
        <f t="shared" si="0"/>
        <v>4.3995974852622437E-4</v>
      </c>
    </row>
    <row r="34" spans="1:10" ht="25.5" x14ac:dyDescent="0.2">
      <c r="A34" s="179" t="s">
        <v>277</v>
      </c>
      <c r="B34" s="24" t="s">
        <v>278</v>
      </c>
      <c r="C34" s="179" t="s">
        <v>13</v>
      </c>
      <c r="D34" s="179" t="s">
        <v>279</v>
      </c>
      <c r="E34" s="25" t="s">
        <v>280</v>
      </c>
      <c r="F34" s="24">
        <v>291.61</v>
      </c>
      <c r="G34" s="154">
        <v>2.4700000000000002</v>
      </c>
      <c r="H34" s="154">
        <f t="shared" si="3"/>
        <v>3.03</v>
      </c>
      <c r="I34" s="154">
        <f t="shared" si="4"/>
        <v>883.57</v>
      </c>
      <c r="J34" s="26">
        <f t="shared" si="0"/>
        <v>1.3520755278262186E-3</v>
      </c>
    </row>
    <row r="35" spans="1:10" x14ac:dyDescent="0.2">
      <c r="A35" s="3" t="s">
        <v>92</v>
      </c>
      <c r="B35" s="3"/>
      <c r="C35" s="3"/>
      <c r="D35" s="3" t="s">
        <v>95</v>
      </c>
      <c r="E35" s="3"/>
      <c r="F35" s="4"/>
      <c r="G35" s="3"/>
      <c r="H35" s="3"/>
      <c r="I35" s="5">
        <v>546.11</v>
      </c>
      <c r="J35" s="6">
        <f t="shared" si="0"/>
        <v>8.3568021379310767E-4</v>
      </c>
    </row>
    <row r="36" spans="1:10" ht="63.75" x14ac:dyDescent="0.2">
      <c r="A36" s="179" t="s">
        <v>281</v>
      </c>
      <c r="B36" s="24" t="s">
        <v>282</v>
      </c>
      <c r="C36" s="179" t="s">
        <v>13</v>
      </c>
      <c r="D36" s="179" t="s">
        <v>283</v>
      </c>
      <c r="E36" s="25" t="s">
        <v>14</v>
      </c>
      <c r="F36" s="24">
        <v>3.86</v>
      </c>
      <c r="G36" s="154">
        <v>13.95</v>
      </c>
      <c r="H36" s="154">
        <f>TRUNC(G36 * (1 + 22.85 / 100), 2)</f>
        <v>17.13</v>
      </c>
      <c r="I36" s="154">
        <f>TRUNC(F36 * H36, 2)</f>
        <v>66.12</v>
      </c>
      <c r="J36" s="26">
        <f t="shared" si="0"/>
        <v>1.0117957139770429E-4</v>
      </c>
    </row>
    <row r="37" spans="1:10" ht="25.5" x14ac:dyDescent="0.2">
      <c r="A37" s="179" t="s">
        <v>284</v>
      </c>
      <c r="B37" s="24" t="s">
        <v>278</v>
      </c>
      <c r="C37" s="179" t="s">
        <v>13</v>
      </c>
      <c r="D37" s="179" t="s">
        <v>285</v>
      </c>
      <c r="E37" s="25" t="s">
        <v>280</v>
      </c>
      <c r="F37" s="24">
        <v>44</v>
      </c>
      <c r="G37" s="154">
        <v>2.4700000000000002</v>
      </c>
      <c r="H37" s="154">
        <f>TRUNC(G37 * (1 + 22.85 / 100), 2)</f>
        <v>3.03</v>
      </c>
      <c r="I37" s="154">
        <f>TRUNC(F37 * H37, 2)</f>
        <v>133.32</v>
      </c>
      <c r="J37" s="26">
        <f t="shared" si="0"/>
        <v>2.0401180367123311E-4</v>
      </c>
    </row>
    <row r="38" spans="1:10" x14ac:dyDescent="0.2">
      <c r="A38" s="179" t="s">
        <v>286</v>
      </c>
      <c r="B38" s="24" t="s">
        <v>287</v>
      </c>
      <c r="C38" s="179" t="s">
        <v>13</v>
      </c>
      <c r="D38" s="179" t="s">
        <v>288</v>
      </c>
      <c r="E38" s="25" t="s">
        <v>14</v>
      </c>
      <c r="F38" s="24">
        <v>1.49</v>
      </c>
      <c r="G38" s="154">
        <v>134.88999999999999</v>
      </c>
      <c r="H38" s="154">
        <f>TRUNC(G38 * (1 + 22.85 / 100), 2)</f>
        <v>165.71</v>
      </c>
      <c r="I38" s="154">
        <f>TRUNC(F38 * H38, 2)</f>
        <v>246.9</v>
      </c>
      <c r="J38" s="26">
        <f t="shared" si="0"/>
        <v>3.7781663911211713E-4</v>
      </c>
    </row>
    <row r="39" spans="1:10" ht="25.5" x14ac:dyDescent="0.2">
      <c r="A39" s="179" t="s">
        <v>289</v>
      </c>
      <c r="B39" s="24" t="s">
        <v>278</v>
      </c>
      <c r="C39" s="179" t="s">
        <v>13</v>
      </c>
      <c r="D39" s="179" t="s">
        <v>285</v>
      </c>
      <c r="E39" s="25" t="s">
        <v>280</v>
      </c>
      <c r="F39" s="24">
        <v>32.93</v>
      </c>
      <c r="G39" s="154">
        <v>2.4700000000000002</v>
      </c>
      <c r="H39" s="154">
        <f>TRUNC(G39 * (1 + 22.85 / 100), 2)</f>
        <v>3.03</v>
      </c>
      <c r="I39" s="154">
        <f>TRUNC(F39 * H39, 2)</f>
        <v>99.77</v>
      </c>
      <c r="J39" s="26">
        <f t="shared" si="0"/>
        <v>1.5267219961205317E-4</v>
      </c>
    </row>
    <row r="40" spans="1:10" x14ac:dyDescent="0.2">
      <c r="A40" s="3" t="s">
        <v>15</v>
      </c>
      <c r="B40" s="3"/>
      <c r="C40" s="3"/>
      <c r="D40" s="3" t="s">
        <v>290</v>
      </c>
      <c r="E40" s="3"/>
      <c r="F40" s="4"/>
      <c r="G40" s="3"/>
      <c r="H40" s="3"/>
      <c r="I40" s="5">
        <v>28146.62</v>
      </c>
      <c r="J40" s="6">
        <f t="shared" si="0"/>
        <v>4.3071127463612385E-2</v>
      </c>
    </row>
    <row r="41" spans="1:10" x14ac:dyDescent="0.2">
      <c r="A41" s="3" t="s">
        <v>16</v>
      </c>
      <c r="B41" s="3"/>
      <c r="C41" s="3"/>
      <c r="D41" s="3" t="s">
        <v>291</v>
      </c>
      <c r="E41" s="3"/>
      <c r="F41" s="4"/>
      <c r="G41" s="3"/>
      <c r="H41" s="3"/>
      <c r="I41" s="5">
        <v>4507.01</v>
      </c>
      <c r="J41" s="6">
        <f t="shared" si="0"/>
        <v>6.8968139758797216E-3</v>
      </c>
    </row>
    <row r="42" spans="1:10" ht="25.5" x14ac:dyDescent="0.2">
      <c r="A42" s="179" t="s">
        <v>292</v>
      </c>
      <c r="B42" s="24" t="s">
        <v>293</v>
      </c>
      <c r="C42" s="179" t="s">
        <v>13</v>
      </c>
      <c r="D42" s="179" t="s">
        <v>294</v>
      </c>
      <c r="E42" s="25" t="s">
        <v>14</v>
      </c>
      <c r="F42" s="24">
        <v>9.94</v>
      </c>
      <c r="G42" s="154">
        <v>100.4</v>
      </c>
      <c r="H42" s="154">
        <f t="shared" ref="H42:H47" si="5">TRUNC(G42 * (1 + 22.85 / 100), 2)</f>
        <v>123.34</v>
      </c>
      <c r="I42" s="154">
        <f t="shared" ref="I42:I47" si="6">TRUNC(F42 * H42, 2)</f>
        <v>1225.99</v>
      </c>
      <c r="J42" s="26">
        <f t="shared" si="0"/>
        <v>1.8760608399557089E-3</v>
      </c>
    </row>
    <row r="43" spans="1:10" ht="25.5" x14ac:dyDescent="0.2">
      <c r="A43" s="179" t="s">
        <v>295</v>
      </c>
      <c r="B43" s="24" t="s">
        <v>296</v>
      </c>
      <c r="C43" s="179" t="s">
        <v>13</v>
      </c>
      <c r="D43" s="179" t="s">
        <v>297</v>
      </c>
      <c r="E43" s="25" t="s">
        <v>17</v>
      </c>
      <c r="F43" s="24">
        <v>3.34</v>
      </c>
      <c r="G43" s="154">
        <v>43.71</v>
      </c>
      <c r="H43" s="154">
        <f t="shared" si="5"/>
        <v>53.69</v>
      </c>
      <c r="I43" s="154">
        <f t="shared" si="6"/>
        <v>179.32</v>
      </c>
      <c r="J43" s="26">
        <f t="shared" si="0"/>
        <v>2.7440291504894632E-4</v>
      </c>
    </row>
    <row r="44" spans="1:10" ht="25.5" x14ac:dyDescent="0.2">
      <c r="A44" s="179" t="s">
        <v>298</v>
      </c>
      <c r="B44" s="24" t="s">
        <v>299</v>
      </c>
      <c r="C44" s="179" t="s">
        <v>13</v>
      </c>
      <c r="D44" s="179" t="s">
        <v>300</v>
      </c>
      <c r="E44" s="25" t="s">
        <v>17</v>
      </c>
      <c r="F44" s="24">
        <v>5.74</v>
      </c>
      <c r="G44" s="154">
        <v>141.41999999999999</v>
      </c>
      <c r="H44" s="154">
        <f t="shared" si="5"/>
        <v>173.73</v>
      </c>
      <c r="I44" s="154">
        <f t="shared" si="6"/>
        <v>997.21</v>
      </c>
      <c r="J44" s="26">
        <f t="shared" si="0"/>
        <v>1.5259721777602039E-3</v>
      </c>
    </row>
    <row r="45" spans="1:10" ht="25.5" x14ac:dyDescent="0.2">
      <c r="A45" s="179" t="s">
        <v>301</v>
      </c>
      <c r="B45" s="24" t="s">
        <v>302</v>
      </c>
      <c r="C45" s="179" t="s">
        <v>13</v>
      </c>
      <c r="D45" s="179" t="s">
        <v>303</v>
      </c>
      <c r="E45" s="25" t="s">
        <v>24</v>
      </c>
      <c r="F45" s="24">
        <v>37.200000000000003</v>
      </c>
      <c r="G45" s="154">
        <v>14.51</v>
      </c>
      <c r="H45" s="154">
        <f t="shared" si="5"/>
        <v>17.82</v>
      </c>
      <c r="I45" s="154">
        <f t="shared" si="6"/>
        <v>662.9</v>
      </c>
      <c r="J45" s="26">
        <f t="shared" si="0"/>
        <v>1.0143971246149147E-3</v>
      </c>
    </row>
    <row r="46" spans="1:10" ht="25.5" x14ac:dyDescent="0.2">
      <c r="A46" s="179" t="s">
        <v>304</v>
      </c>
      <c r="B46" s="24" t="s">
        <v>305</v>
      </c>
      <c r="C46" s="179" t="s">
        <v>13</v>
      </c>
      <c r="D46" s="179" t="s">
        <v>306</v>
      </c>
      <c r="E46" s="25" t="s">
        <v>14</v>
      </c>
      <c r="F46" s="24">
        <v>1</v>
      </c>
      <c r="G46" s="154">
        <v>945.36</v>
      </c>
      <c r="H46" s="154">
        <f t="shared" si="5"/>
        <v>1161.3699999999999</v>
      </c>
      <c r="I46" s="154">
        <f t="shared" si="6"/>
        <v>1161.3699999999999</v>
      </c>
      <c r="J46" s="26">
        <f t="shared" si="0"/>
        <v>1.7771766308855384E-3</v>
      </c>
    </row>
    <row r="47" spans="1:10" ht="25.5" x14ac:dyDescent="0.2">
      <c r="A47" s="179" t="s">
        <v>307</v>
      </c>
      <c r="B47" s="24" t="s">
        <v>308</v>
      </c>
      <c r="C47" s="179" t="s">
        <v>13</v>
      </c>
      <c r="D47" s="179" t="s">
        <v>309</v>
      </c>
      <c r="E47" s="25" t="s">
        <v>14</v>
      </c>
      <c r="F47" s="24">
        <v>8.3699999999999992</v>
      </c>
      <c r="G47" s="154">
        <v>27.26</v>
      </c>
      <c r="H47" s="154">
        <f t="shared" si="5"/>
        <v>33.479999999999997</v>
      </c>
      <c r="I47" s="154">
        <f t="shared" si="6"/>
        <v>280.22000000000003</v>
      </c>
      <c r="J47" s="26">
        <f t="shared" si="0"/>
        <v>4.2880428761440855E-4</v>
      </c>
    </row>
    <row r="48" spans="1:10" x14ac:dyDescent="0.2">
      <c r="A48" s="3" t="s">
        <v>18</v>
      </c>
      <c r="B48" s="3"/>
      <c r="C48" s="3"/>
      <c r="D48" s="3" t="s">
        <v>1631</v>
      </c>
      <c r="E48" s="3"/>
      <c r="F48" s="4"/>
      <c r="G48" s="3"/>
      <c r="H48" s="3"/>
      <c r="I48" s="5">
        <v>2803.91</v>
      </c>
      <c r="J48" s="6">
        <f t="shared" si="0"/>
        <v>4.2906595891974743E-3</v>
      </c>
    </row>
    <row r="49" spans="1:10" ht="38.25" x14ac:dyDescent="0.2">
      <c r="A49" s="179" t="s">
        <v>310</v>
      </c>
      <c r="B49" s="24" t="s">
        <v>311</v>
      </c>
      <c r="C49" s="179" t="s">
        <v>13</v>
      </c>
      <c r="D49" s="179" t="s">
        <v>312</v>
      </c>
      <c r="E49" s="25" t="s">
        <v>17</v>
      </c>
      <c r="F49" s="24">
        <v>8.64</v>
      </c>
      <c r="G49" s="154">
        <v>111.28</v>
      </c>
      <c r="H49" s="154">
        <f>TRUNC(G49 * (1 + 22.85 / 100), 2)</f>
        <v>136.69999999999999</v>
      </c>
      <c r="I49" s="154">
        <f>TRUNC(F49 * H49, 2)</f>
        <v>1181.08</v>
      </c>
      <c r="J49" s="26">
        <f t="shared" si="0"/>
        <v>1.807337691869337E-3</v>
      </c>
    </row>
    <row r="50" spans="1:10" ht="38.25" x14ac:dyDescent="0.2">
      <c r="A50" s="179" t="s">
        <v>313</v>
      </c>
      <c r="B50" s="24" t="s">
        <v>314</v>
      </c>
      <c r="C50" s="179" t="s">
        <v>13</v>
      </c>
      <c r="D50" s="179" t="s">
        <v>315</v>
      </c>
      <c r="E50" s="25" t="s">
        <v>24</v>
      </c>
      <c r="F50" s="24">
        <v>21.3</v>
      </c>
      <c r="G50" s="154">
        <v>14.44</v>
      </c>
      <c r="H50" s="154">
        <f>TRUNC(G50 * (1 + 22.85 / 100), 2)</f>
        <v>17.73</v>
      </c>
      <c r="I50" s="154">
        <f>TRUNC(F50 * H50, 2)</f>
        <v>377.64</v>
      </c>
      <c r="J50" s="26">
        <f t="shared" si="0"/>
        <v>5.7788041957999154E-4</v>
      </c>
    </row>
    <row r="51" spans="1:10" ht="38.25" x14ac:dyDescent="0.2">
      <c r="A51" s="179" t="s">
        <v>316</v>
      </c>
      <c r="B51" s="24" t="s">
        <v>317</v>
      </c>
      <c r="C51" s="179" t="s">
        <v>13</v>
      </c>
      <c r="D51" s="179" t="s">
        <v>318</v>
      </c>
      <c r="E51" s="25" t="s">
        <v>24</v>
      </c>
      <c r="F51" s="24">
        <v>51.6</v>
      </c>
      <c r="G51" s="154">
        <v>11.02</v>
      </c>
      <c r="H51" s="154">
        <f>TRUNC(G51 * (1 + 22.85 / 100), 2)</f>
        <v>13.53</v>
      </c>
      <c r="I51" s="154">
        <f>TRUNC(F51 * H51, 2)</f>
        <v>698.14</v>
      </c>
      <c r="J51" s="26">
        <f t="shared" si="0"/>
        <v>1.0683228368964497E-3</v>
      </c>
    </row>
    <row r="52" spans="1:10" ht="38.25" x14ac:dyDescent="0.2">
      <c r="A52" s="179" t="s">
        <v>319</v>
      </c>
      <c r="B52" s="24" t="s">
        <v>320</v>
      </c>
      <c r="C52" s="179" t="s">
        <v>13</v>
      </c>
      <c r="D52" s="179" t="s">
        <v>321</v>
      </c>
      <c r="E52" s="25" t="s">
        <v>24</v>
      </c>
      <c r="F52" s="24">
        <v>7.2</v>
      </c>
      <c r="G52" s="154">
        <v>9.23</v>
      </c>
      <c r="H52" s="154">
        <f>TRUNC(G52 * (1 + 22.85 / 100), 2)</f>
        <v>11.33</v>
      </c>
      <c r="I52" s="154">
        <f>TRUNC(F52 * H52, 2)</f>
        <v>81.569999999999993</v>
      </c>
      <c r="J52" s="26">
        <f t="shared" si="0"/>
        <v>1.2482180337130576E-4</v>
      </c>
    </row>
    <row r="53" spans="1:10" ht="25.5" x14ac:dyDescent="0.2">
      <c r="A53" s="179" t="s">
        <v>322</v>
      </c>
      <c r="B53" s="24" t="s">
        <v>323</v>
      </c>
      <c r="C53" s="179" t="s">
        <v>32</v>
      </c>
      <c r="D53" s="179" t="s">
        <v>324</v>
      </c>
      <c r="E53" s="25" t="s">
        <v>14</v>
      </c>
      <c r="F53" s="24">
        <v>0.56999999999999995</v>
      </c>
      <c r="G53" s="154">
        <v>664.75</v>
      </c>
      <c r="H53" s="154">
        <f>TRUNC(G53 * (1 + 22.85 / 100), 2)</f>
        <v>816.64</v>
      </c>
      <c r="I53" s="154">
        <f>TRUNC(F53 * H53, 2)</f>
        <v>465.48</v>
      </c>
      <c r="J53" s="26">
        <f t="shared" si="0"/>
        <v>7.1229683748039001E-4</v>
      </c>
    </row>
    <row r="54" spans="1:10" x14ac:dyDescent="0.2">
      <c r="A54" s="3" t="s">
        <v>19</v>
      </c>
      <c r="B54" s="3"/>
      <c r="C54" s="3"/>
      <c r="D54" s="3" t="s">
        <v>325</v>
      </c>
      <c r="E54" s="3"/>
      <c r="F54" s="4"/>
      <c r="G54" s="3"/>
      <c r="H54" s="3"/>
      <c r="I54" s="5">
        <v>4322.88</v>
      </c>
      <c r="J54" s="6">
        <f t="shared" si="0"/>
        <v>6.6150505989671484E-3</v>
      </c>
    </row>
    <row r="55" spans="1:10" ht="38.25" x14ac:dyDescent="0.2">
      <c r="A55" s="179" t="s">
        <v>326</v>
      </c>
      <c r="B55" s="24" t="s">
        <v>327</v>
      </c>
      <c r="C55" s="179" t="s">
        <v>13</v>
      </c>
      <c r="D55" s="179" t="s">
        <v>328</v>
      </c>
      <c r="E55" s="25" t="s">
        <v>17</v>
      </c>
      <c r="F55" s="24">
        <v>18.16</v>
      </c>
      <c r="G55" s="154">
        <v>72.290000000000006</v>
      </c>
      <c r="H55" s="154">
        <f>TRUNC(G55 * (1 + 22.85 / 100), 2)</f>
        <v>88.8</v>
      </c>
      <c r="I55" s="154">
        <f>TRUNC(F55 * H55, 2)</f>
        <v>1612.6</v>
      </c>
      <c r="J55" s="26">
        <f t="shared" si="0"/>
        <v>2.4676675262543541E-3</v>
      </c>
    </row>
    <row r="56" spans="1:10" ht="25.5" x14ac:dyDescent="0.2">
      <c r="A56" s="179" t="s">
        <v>329</v>
      </c>
      <c r="B56" s="24" t="s">
        <v>330</v>
      </c>
      <c r="C56" s="179" t="s">
        <v>13</v>
      </c>
      <c r="D56" s="179" t="s">
        <v>331</v>
      </c>
      <c r="E56" s="25" t="s">
        <v>24</v>
      </c>
      <c r="F56" s="24">
        <v>15.2</v>
      </c>
      <c r="G56" s="154">
        <v>17.309999999999999</v>
      </c>
      <c r="H56" s="154">
        <f>TRUNC(G56 * (1 + 22.85 / 100), 2)</f>
        <v>21.26</v>
      </c>
      <c r="I56" s="154">
        <f>TRUNC(F56 * H56, 2)</f>
        <v>323.14999999999998</v>
      </c>
      <c r="J56" s="26">
        <f t="shared" si="0"/>
        <v>4.9449755742843522E-4</v>
      </c>
    </row>
    <row r="57" spans="1:10" ht="25.5" x14ac:dyDescent="0.2">
      <c r="A57" s="179" t="s">
        <v>332</v>
      </c>
      <c r="B57" s="24" t="s">
        <v>302</v>
      </c>
      <c r="C57" s="179" t="s">
        <v>13</v>
      </c>
      <c r="D57" s="179" t="s">
        <v>303</v>
      </c>
      <c r="E57" s="25" t="s">
        <v>24</v>
      </c>
      <c r="F57" s="24">
        <v>11.6</v>
      </c>
      <c r="G57" s="154">
        <v>14.51</v>
      </c>
      <c r="H57" s="154">
        <f>TRUNC(G57 * (1 + 22.85 / 100), 2)</f>
        <v>17.82</v>
      </c>
      <c r="I57" s="154">
        <f>TRUNC(F57 * H57, 2)</f>
        <v>206.71</v>
      </c>
      <c r="J57" s="26">
        <f t="shared" si="0"/>
        <v>3.1631623114971945E-4</v>
      </c>
    </row>
    <row r="58" spans="1:10" ht="38.25" x14ac:dyDescent="0.2">
      <c r="A58" s="179" t="s">
        <v>333</v>
      </c>
      <c r="B58" s="24" t="s">
        <v>320</v>
      </c>
      <c r="C58" s="179" t="s">
        <v>13</v>
      </c>
      <c r="D58" s="179" t="s">
        <v>321</v>
      </c>
      <c r="E58" s="25" t="s">
        <v>24</v>
      </c>
      <c r="F58" s="24">
        <v>95.1</v>
      </c>
      <c r="G58" s="154">
        <v>9.23</v>
      </c>
      <c r="H58" s="154">
        <f>TRUNC(G58 * (1 + 22.85 / 100), 2)</f>
        <v>11.33</v>
      </c>
      <c r="I58" s="154">
        <f>TRUNC(F58 * H58, 2)</f>
        <v>1077.48</v>
      </c>
      <c r="J58" s="26">
        <f t="shared" si="0"/>
        <v>1.6488046671143135E-3</v>
      </c>
    </row>
    <row r="59" spans="1:10" ht="38.25" x14ac:dyDescent="0.2">
      <c r="A59" s="179" t="s">
        <v>334</v>
      </c>
      <c r="B59" s="24" t="s">
        <v>335</v>
      </c>
      <c r="C59" s="179" t="s">
        <v>13</v>
      </c>
      <c r="D59" s="179" t="s">
        <v>336</v>
      </c>
      <c r="E59" s="25" t="s">
        <v>14</v>
      </c>
      <c r="F59" s="24">
        <v>1.1499999999999999</v>
      </c>
      <c r="G59" s="154">
        <v>780.7</v>
      </c>
      <c r="H59" s="154">
        <f>TRUNC(G59 * (1 + 22.85 / 100), 2)</f>
        <v>959.08</v>
      </c>
      <c r="I59" s="154">
        <f>TRUNC(F59 * H59, 2)</f>
        <v>1102.94</v>
      </c>
      <c r="J59" s="26">
        <f t="shared" si="0"/>
        <v>1.6877646170203261E-3</v>
      </c>
    </row>
    <row r="60" spans="1:10" x14ac:dyDescent="0.2">
      <c r="A60" s="3" t="s">
        <v>96</v>
      </c>
      <c r="B60" s="3"/>
      <c r="C60" s="3"/>
      <c r="D60" s="3" t="s">
        <v>337</v>
      </c>
      <c r="E60" s="3"/>
      <c r="F60" s="4"/>
      <c r="G60" s="3"/>
      <c r="H60" s="3"/>
      <c r="I60" s="5">
        <v>4498.78</v>
      </c>
      <c r="J60" s="6">
        <f t="shared" si="0"/>
        <v>6.8842200879093169E-3</v>
      </c>
    </row>
    <row r="61" spans="1:10" ht="25.5" x14ac:dyDescent="0.2">
      <c r="A61" s="179" t="s">
        <v>338</v>
      </c>
      <c r="B61" s="24" t="s">
        <v>293</v>
      </c>
      <c r="C61" s="179" t="s">
        <v>13</v>
      </c>
      <c r="D61" s="179" t="s">
        <v>294</v>
      </c>
      <c r="E61" s="25" t="s">
        <v>14</v>
      </c>
      <c r="F61" s="24">
        <v>8.32</v>
      </c>
      <c r="G61" s="154">
        <v>100.4</v>
      </c>
      <c r="H61" s="154">
        <f t="shared" ref="H61:H66" si="7">TRUNC(G61 * (1 + 22.85 / 100), 2)</f>
        <v>123.34</v>
      </c>
      <c r="I61" s="154">
        <f t="shared" ref="I61:I66" si="8">TRUNC(F61 * H61, 2)</f>
        <v>1026.18</v>
      </c>
      <c r="J61" s="26">
        <f t="shared" si="0"/>
        <v>1.5703032755126464E-3</v>
      </c>
    </row>
    <row r="62" spans="1:10" ht="25.5" x14ac:dyDescent="0.2">
      <c r="A62" s="179" t="s">
        <v>339</v>
      </c>
      <c r="B62" s="24" t="s">
        <v>296</v>
      </c>
      <c r="C62" s="179" t="s">
        <v>13</v>
      </c>
      <c r="D62" s="179" t="s">
        <v>297</v>
      </c>
      <c r="E62" s="25" t="s">
        <v>17</v>
      </c>
      <c r="F62" s="24">
        <v>3.29</v>
      </c>
      <c r="G62" s="154">
        <v>43.71</v>
      </c>
      <c r="H62" s="154">
        <f t="shared" si="7"/>
        <v>53.69</v>
      </c>
      <c r="I62" s="154">
        <f t="shared" si="8"/>
        <v>176.64</v>
      </c>
      <c r="J62" s="26">
        <f t="shared" si="0"/>
        <v>2.7030186769041867E-4</v>
      </c>
    </row>
    <row r="63" spans="1:10" ht="25.5" x14ac:dyDescent="0.2">
      <c r="A63" s="179" t="s">
        <v>340</v>
      </c>
      <c r="B63" s="24" t="s">
        <v>341</v>
      </c>
      <c r="C63" s="179" t="s">
        <v>13</v>
      </c>
      <c r="D63" s="179" t="s">
        <v>342</v>
      </c>
      <c r="E63" s="25" t="s">
        <v>17</v>
      </c>
      <c r="F63" s="24">
        <v>6.01</v>
      </c>
      <c r="G63" s="154">
        <v>77.87</v>
      </c>
      <c r="H63" s="154">
        <f t="shared" si="7"/>
        <v>95.66</v>
      </c>
      <c r="I63" s="154">
        <f t="shared" si="8"/>
        <v>574.91</v>
      </c>
      <c r="J63" s="26">
        <f t="shared" si="0"/>
        <v>8.7975117048176284E-4</v>
      </c>
    </row>
    <row r="64" spans="1:10" ht="25.5" x14ac:dyDescent="0.2">
      <c r="A64" s="179" t="s">
        <v>343</v>
      </c>
      <c r="B64" s="24" t="s">
        <v>302</v>
      </c>
      <c r="C64" s="179" t="s">
        <v>13</v>
      </c>
      <c r="D64" s="179" t="s">
        <v>303</v>
      </c>
      <c r="E64" s="25" t="s">
        <v>24</v>
      </c>
      <c r="F64" s="24">
        <v>24.1</v>
      </c>
      <c r="G64" s="154">
        <v>14.51</v>
      </c>
      <c r="H64" s="154">
        <f t="shared" si="7"/>
        <v>17.82</v>
      </c>
      <c r="I64" s="154">
        <f t="shared" si="8"/>
        <v>429.46</v>
      </c>
      <c r="J64" s="26">
        <f t="shared" si="0"/>
        <v>6.5717753678853712E-4</v>
      </c>
    </row>
    <row r="65" spans="1:10" ht="25.5" x14ac:dyDescent="0.2">
      <c r="A65" s="179" t="s">
        <v>344</v>
      </c>
      <c r="B65" s="24" t="s">
        <v>345</v>
      </c>
      <c r="C65" s="179" t="s">
        <v>13</v>
      </c>
      <c r="D65" s="179" t="s">
        <v>346</v>
      </c>
      <c r="E65" s="25" t="s">
        <v>24</v>
      </c>
      <c r="F65" s="24">
        <v>59</v>
      </c>
      <c r="G65" s="154">
        <v>12.87</v>
      </c>
      <c r="H65" s="154">
        <f t="shared" si="7"/>
        <v>15.81</v>
      </c>
      <c r="I65" s="154">
        <f t="shared" si="8"/>
        <v>932.79</v>
      </c>
      <c r="J65" s="26">
        <f t="shared" si="0"/>
        <v>1.4273940170003716E-3</v>
      </c>
    </row>
    <row r="66" spans="1:10" ht="25.5" x14ac:dyDescent="0.2">
      <c r="A66" s="179" t="s">
        <v>347</v>
      </c>
      <c r="B66" s="24" t="s">
        <v>305</v>
      </c>
      <c r="C66" s="179" t="s">
        <v>13</v>
      </c>
      <c r="D66" s="179" t="s">
        <v>306</v>
      </c>
      <c r="E66" s="25" t="s">
        <v>14</v>
      </c>
      <c r="F66" s="24">
        <v>1.17</v>
      </c>
      <c r="G66" s="154">
        <v>945.36</v>
      </c>
      <c r="H66" s="154">
        <f t="shared" si="7"/>
        <v>1161.3699999999999</v>
      </c>
      <c r="I66" s="154">
        <f t="shared" si="8"/>
        <v>1358.8</v>
      </c>
      <c r="J66" s="26">
        <f t="shared" si="0"/>
        <v>2.0792922204355803E-3</v>
      </c>
    </row>
    <row r="67" spans="1:10" x14ac:dyDescent="0.2">
      <c r="A67" s="3" t="s">
        <v>97</v>
      </c>
      <c r="B67" s="3"/>
      <c r="C67" s="3"/>
      <c r="D67" s="3" t="s">
        <v>348</v>
      </c>
      <c r="E67" s="3"/>
      <c r="F67" s="4"/>
      <c r="G67" s="3"/>
      <c r="H67" s="3"/>
      <c r="I67" s="5">
        <v>983.15</v>
      </c>
      <c r="J67" s="6">
        <f t="shared" si="0"/>
        <v>1.5044569815434506E-3</v>
      </c>
    </row>
    <row r="68" spans="1:10" ht="38.25" x14ac:dyDescent="0.2">
      <c r="A68" s="179" t="s">
        <v>349</v>
      </c>
      <c r="B68" s="24" t="s">
        <v>311</v>
      </c>
      <c r="C68" s="179" t="s">
        <v>13</v>
      </c>
      <c r="D68" s="179" t="s">
        <v>312</v>
      </c>
      <c r="E68" s="25" t="s">
        <v>17</v>
      </c>
      <c r="F68" s="24">
        <v>3.24</v>
      </c>
      <c r="G68" s="154">
        <v>111.28</v>
      </c>
      <c r="H68" s="154">
        <f>TRUNC(G68 * (1 + 22.85 / 100), 2)</f>
        <v>136.69999999999999</v>
      </c>
      <c r="I68" s="154">
        <f>TRUNC(F68 * H68, 2)</f>
        <v>442.9</v>
      </c>
      <c r="J68" s="26">
        <f t="shared" si="0"/>
        <v>6.7774398324324287E-4</v>
      </c>
    </row>
    <row r="69" spans="1:10" ht="38.25" x14ac:dyDescent="0.2">
      <c r="A69" s="179" t="s">
        <v>350</v>
      </c>
      <c r="B69" s="24" t="s">
        <v>314</v>
      </c>
      <c r="C69" s="179" t="s">
        <v>13</v>
      </c>
      <c r="D69" s="179" t="s">
        <v>315</v>
      </c>
      <c r="E69" s="25" t="s">
        <v>24</v>
      </c>
      <c r="F69" s="24">
        <v>7</v>
      </c>
      <c r="G69" s="154">
        <v>14.44</v>
      </c>
      <c r="H69" s="154">
        <f>TRUNC(G69 * (1 + 22.85 / 100), 2)</f>
        <v>17.73</v>
      </c>
      <c r="I69" s="154">
        <f>TRUNC(F69 * H69, 2)</f>
        <v>124.11</v>
      </c>
      <c r="J69" s="26">
        <f t="shared" si="0"/>
        <v>1.8991827898017359E-4</v>
      </c>
    </row>
    <row r="70" spans="1:10" ht="38.25" x14ac:dyDescent="0.2">
      <c r="A70" s="179" t="s">
        <v>351</v>
      </c>
      <c r="B70" s="24" t="s">
        <v>317</v>
      </c>
      <c r="C70" s="179" t="s">
        <v>13</v>
      </c>
      <c r="D70" s="179" t="s">
        <v>318</v>
      </c>
      <c r="E70" s="25" t="s">
        <v>24</v>
      </c>
      <c r="F70" s="24">
        <v>21.1</v>
      </c>
      <c r="G70" s="154">
        <v>11.02</v>
      </c>
      <c r="H70" s="154">
        <f>TRUNC(G70 * (1 + 22.85 / 100), 2)</f>
        <v>13.53</v>
      </c>
      <c r="I70" s="154">
        <f>TRUNC(F70 * H70, 2)</f>
        <v>285.48</v>
      </c>
      <c r="J70" s="26">
        <f t="shared" ref="J70:J133" si="9">I70 / 653491.6</f>
        <v>4.368533581762949E-4</v>
      </c>
    </row>
    <row r="71" spans="1:10" ht="25.5" x14ac:dyDescent="0.2">
      <c r="A71" s="179" t="s">
        <v>352</v>
      </c>
      <c r="B71" s="24" t="s">
        <v>323</v>
      </c>
      <c r="C71" s="179" t="s">
        <v>32</v>
      </c>
      <c r="D71" s="179" t="s">
        <v>324</v>
      </c>
      <c r="E71" s="25" t="s">
        <v>14</v>
      </c>
      <c r="F71" s="24">
        <v>0.16</v>
      </c>
      <c r="G71" s="154">
        <v>664.75</v>
      </c>
      <c r="H71" s="154">
        <f>TRUNC(G71 * (1 + 22.85 / 100), 2)</f>
        <v>816.64</v>
      </c>
      <c r="I71" s="154">
        <f>TRUNC(F71 * H71, 2)</f>
        <v>130.66</v>
      </c>
      <c r="J71" s="26">
        <f t="shared" si="9"/>
        <v>1.9994136114373926E-4</v>
      </c>
    </row>
    <row r="72" spans="1:10" x14ac:dyDescent="0.2">
      <c r="A72" s="3" t="s">
        <v>353</v>
      </c>
      <c r="B72" s="3"/>
      <c r="C72" s="3"/>
      <c r="D72" s="3" t="s">
        <v>354</v>
      </c>
      <c r="E72" s="3"/>
      <c r="F72" s="4"/>
      <c r="G72" s="3"/>
      <c r="H72" s="3"/>
      <c r="I72" s="5">
        <v>3342.18</v>
      </c>
      <c r="J72" s="6">
        <f t="shared" si="9"/>
        <v>5.1143427092253365E-3</v>
      </c>
    </row>
    <row r="73" spans="1:10" ht="38.25" x14ac:dyDescent="0.2">
      <c r="A73" s="179" t="s">
        <v>355</v>
      </c>
      <c r="B73" s="24" t="s">
        <v>327</v>
      </c>
      <c r="C73" s="179" t="s">
        <v>13</v>
      </c>
      <c r="D73" s="179" t="s">
        <v>328</v>
      </c>
      <c r="E73" s="25" t="s">
        <v>17</v>
      </c>
      <c r="F73" s="24">
        <v>15.86</v>
      </c>
      <c r="G73" s="154">
        <v>72.290000000000006</v>
      </c>
      <c r="H73" s="154">
        <f>TRUNC(G73 * (1 + 22.85 / 100), 2)</f>
        <v>88.8</v>
      </c>
      <c r="I73" s="154">
        <f>TRUNC(F73 * H73, 2)</f>
        <v>1408.36</v>
      </c>
      <c r="J73" s="26">
        <f t="shared" si="9"/>
        <v>2.1551309917373076E-3</v>
      </c>
    </row>
    <row r="74" spans="1:10" ht="25.5" x14ac:dyDescent="0.2">
      <c r="A74" s="179" t="s">
        <v>356</v>
      </c>
      <c r="B74" s="24" t="s">
        <v>330</v>
      </c>
      <c r="C74" s="179" t="s">
        <v>13</v>
      </c>
      <c r="D74" s="179" t="s">
        <v>331</v>
      </c>
      <c r="E74" s="25" t="s">
        <v>24</v>
      </c>
      <c r="F74" s="24">
        <v>14.2</v>
      </c>
      <c r="G74" s="154">
        <v>17.309999999999999</v>
      </c>
      <c r="H74" s="154">
        <f>TRUNC(G74 * (1 + 22.85 / 100), 2)</f>
        <v>21.26</v>
      </c>
      <c r="I74" s="154">
        <f>TRUNC(F74 * H74, 2)</f>
        <v>301.89</v>
      </c>
      <c r="J74" s="26">
        <f t="shared" si="9"/>
        <v>4.6196462203951819E-4</v>
      </c>
    </row>
    <row r="75" spans="1:10" ht="25.5" x14ac:dyDescent="0.2">
      <c r="A75" s="179" t="s">
        <v>357</v>
      </c>
      <c r="B75" s="24" t="s">
        <v>302</v>
      </c>
      <c r="C75" s="179" t="s">
        <v>13</v>
      </c>
      <c r="D75" s="179" t="s">
        <v>303</v>
      </c>
      <c r="E75" s="25" t="s">
        <v>24</v>
      </c>
      <c r="F75" s="24">
        <v>33.5</v>
      </c>
      <c r="G75" s="154">
        <v>14.51</v>
      </c>
      <c r="H75" s="154">
        <f>TRUNC(G75 * (1 + 22.85 / 100), 2)</f>
        <v>17.82</v>
      </c>
      <c r="I75" s="154">
        <f>TRUNC(F75 * H75, 2)</f>
        <v>596.97</v>
      </c>
      <c r="J75" s="26">
        <f t="shared" si="9"/>
        <v>9.1350829911203153E-4</v>
      </c>
    </row>
    <row r="76" spans="1:10" ht="25.5" x14ac:dyDescent="0.2">
      <c r="A76" s="179" t="s">
        <v>358</v>
      </c>
      <c r="B76" s="24" t="s">
        <v>345</v>
      </c>
      <c r="C76" s="179" t="s">
        <v>13</v>
      </c>
      <c r="D76" s="179" t="s">
        <v>346</v>
      </c>
      <c r="E76" s="25" t="s">
        <v>24</v>
      </c>
      <c r="F76" s="24">
        <v>4.8</v>
      </c>
      <c r="G76" s="154">
        <v>12.87</v>
      </c>
      <c r="H76" s="154">
        <f>TRUNC(G76 * (1 + 22.85 / 100), 2)</f>
        <v>15.81</v>
      </c>
      <c r="I76" s="154">
        <f>TRUNC(F76 * H76, 2)</f>
        <v>75.88</v>
      </c>
      <c r="J76" s="26">
        <f t="shared" si="9"/>
        <v>1.1611472894219298E-4</v>
      </c>
    </row>
    <row r="77" spans="1:10" ht="38.25" x14ac:dyDescent="0.2">
      <c r="A77" s="179" t="s">
        <v>359</v>
      </c>
      <c r="B77" s="24" t="s">
        <v>335</v>
      </c>
      <c r="C77" s="179" t="s">
        <v>13</v>
      </c>
      <c r="D77" s="179" t="s">
        <v>336</v>
      </c>
      <c r="E77" s="25" t="s">
        <v>14</v>
      </c>
      <c r="F77" s="24">
        <v>1</v>
      </c>
      <c r="G77" s="154">
        <v>780.7</v>
      </c>
      <c r="H77" s="154">
        <f>TRUNC(G77 * (1 + 22.85 / 100), 2)</f>
        <v>959.08</v>
      </c>
      <c r="I77" s="154">
        <f>TRUNC(F77 * H77, 2)</f>
        <v>959.08</v>
      </c>
      <c r="J77" s="26">
        <f t="shared" si="9"/>
        <v>1.4676240673942864E-3</v>
      </c>
    </row>
    <row r="78" spans="1:10" x14ac:dyDescent="0.2">
      <c r="A78" s="3" t="s">
        <v>1632</v>
      </c>
      <c r="B78" s="3"/>
      <c r="C78" s="3"/>
      <c r="D78" s="3" t="s">
        <v>1633</v>
      </c>
      <c r="E78" s="3"/>
      <c r="F78" s="4"/>
      <c r="G78" s="3"/>
      <c r="H78" s="3"/>
      <c r="I78" s="5">
        <v>3059.4</v>
      </c>
      <c r="J78" s="6">
        <f t="shared" si="9"/>
        <v>4.6816210032386034E-3</v>
      </c>
    </row>
    <row r="79" spans="1:10" ht="38.25" x14ac:dyDescent="0.2">
      <c r="A79" s="179" t="s">
        <v>1634</v>
      </c>
      <c r="B79" s="24" t="s">
        <v>1635</v>
      </c>
      <c r="C79" s="179" t="s">
        <v>32</v>
      </c>
      <c r="D79" s="179" t="s">
        <v>1636</v>
      </c>
      <c r="E79" s="25" t="s">
        <v>20</v>
      </c>
      <c r="F79" s="24">
        <v>18</v>
      </c>
      <c r="G79" s="154">
        <v>79.319999999999993</v>
      </c>
      <c r="H79" s="154">
        <f>TRUNC(G79 * (1 + 22.85 / 100), 2)</f>
        <v>97.44</v>
      </c>
      <c r="I79" s="154">
        <f>TRUNC(F79 * H79, 2)</f>
        <v>1753.92</v>
      </c>
      <c r="J79" s="26">
        <f t="shared" si="9"/>
        <v>2.6839212623391028E-3</v>
      </c>
    </row>
    <row r="80" spans="1:10" ht="25.5" x14ac:dyDescent="0.2">
      <c r="A80" s="179" t="s">
        <v>1637</v>
      </c>
      <c r="B80" s="24" t="s">
        <v>1638</v>
      </c>
      <c r="C80" s="179" t="s">
        <v>13</v>
      </c>
      <c r="D80" s="179" t="s">
        <v>1639</v>
      </c>
      <c r="E80" s="25" t="s">
        <v>24</v>
      </c>
      <c r="F80" s="24">
        <v>17.64</v>
      </c>
      <c r="G80" s="154">
        <v>14.22</v>
      </c>
      <c r="H80" s="154">
        <f>TRUNC(G80 * (1 + 22.85 / 100), 2)</f>
        <v>17.46</v>
      </c>
      <c r="I80" s="154">
        <f>TRUNC(F80 * H80, 2)</f>
        <v>307.99</v>
      </c>
      <c r="J80" s="26">
        <f t="shared" si="9"/>
        <v>4.7129909550482367E-4</v>
      </c>
    </row>
    <row r="81" spans="1:10" ht="25.5" x14ac:dyDescent="0.2">
      <c r="A81" s="179" t="s">
        <v>1640</v>
      </c>
      <c r="B81" s="24" t="s">
        <v>1641</v>
      </c>
      <c r="C81" s="179" t="s">
        <v>13</v>
      </c>
      <c r="D81" s="179" t="s">
        <v>1642</v>
      </c>
      <c r="E81" s="25" t="s">
        <v>24</v>
      </c>
      <c r="F81" s="24">
        <v>66.64</v>
      </c>
      <c r="G81" s="154">
        <v>10.61</v>
      </c>
      <c r="H81" s="154">
        <f>TRUNC(G81 * (1 + 22.85 / 100), 2)</f>
        <v>13.03</v>
      </c>
      <c r="I81" s="154">
        <f>TRUNC(F81 * H81, 2)</f>
        <v>868.31</v>
      </c>
      <c r="J81" s="26">
        <f t="shared" si="9"/>
        <v>1.3287240417474378E-3</v>
      </c>
    </row>
    <row r="82" spans="1:10" ht="25.5" x14ac:dyDescent="0.2">
      <c r="A82" s="179" t="s">
        <v>1643</v>
      </c>
      <c r="B82" s="24" t="s">
        <v>1644</v>
      </c>
      <c r="C82" s="179" t="s">
        <v>13</v>
      </c>
      <c r="D82" s="179" t="s">
        <v>1645</v>
      </c>
      <c r="E82" s="25" t="s">
        <v>27</v>
      </c>
      <c r="F82" s="24">
        <v>6</v>
      </c>
      <c r="G82" s="154">
        <v>17.53</v>
      </c>
      <c r="H82" s="154">
        <f>TRUNC(G82 * (1 + 22.85 / 100), 2)</f>
        <v>21.53</v>
      </c>
      <c r="I82" s="154">
        <f>TRUNC(F82 * H82, 2)</f>
        <v>129.18</v>
      </c>
      <c r="J82" s="26">
        <f t="shared" si="9"/>
        <v>1.9767660364723895E-4</v>
      </c>
    </row>
    <row r="83" spans="1:10" x14ac:dyDescent="0.2">
      <c r="A83" s="3" t="s">
        <v>1646</v>
      </c>
      <c r="B83" s="3"/>
      <c r="C83" s="3"/>
      <c r="D83" s="3" t="s">
        <v>1647</v>
      </c>
      <c r="E83" s="3"/>
      <c r="F83" s="4"/>
      <c r="G83" s="3"/>
      <c r="H83" s="3"/>
      <c r="I83" s="5">
        <v>4629.3100000000004</v>
      </c>
      <c r="J83" s="6">
        <f t="shared" si="9"/>
        <v>7.0839625176513368E-3</v>
      </c>
    </row>
    <row r="84" spans="1:10" ht="25.5" x14ac:dyDescent="0.2">
      <c r="A84" s="179" t="s">
        <v>1648</v>
      </c>
      <c r="B84" s="24" t="s">
        <v>293</v>
      </c>
      <c r="C84" s="179" t="s">
        <v>13</v>
      </c>
      <c r="D84" s="179" t="s">
        <v>294</v>
      </c>
      <c r="E84" s="25" t="s">
        <v>14</v>
      </c>
      <c r="F84" s="24">
        <v>8.32</v>
      </c>
      <c r="G84" s="154">
        <v>100.4</v>
      </c>
      <c r="H84" s="154">
        <f t="shared" ref="H84:H89" si="10">TRUNC(G84 * (1 + 22.85 / 100), 2)</f>
        <v>123.34</v>
      </c>
      <c r="I84" s="154">
        <f t="shared" ref="I84:I89" si="11">TRUNC(F84 * H84, 2)</f>
        <v>1026.18</v>
      </c>
      <c r="J84" s="26">
        <f t="shared" si="9"/>
        <v>1.5703032755126464E-3</v>
      </c>
    </row>
    <row r="85" spans="1:10" ht="38.25" x14ac:dyDescent="0.2">
      <c r="A85" s="179" t="s">
        <v>1649</v>
      </c>
      <c r="B85" s="24" t="s">
        <v>1650</v>
      </c>
      <c r="C85" s="179" t="s">
        <v>13</v>
      </c>
      <c r="D85" s="179" t="s">
        <v>1651</v>
      </c>
      <c r="E85" s="25" t="s">
        <v>17</v>
      </c>
      <c r="F85" s="24">
        <v>8.58</v>
      </c>
      <c r="G85" s="154">
        <v>112.65</v>
      </c>
      <c r="H85" s="154">
        <f t="shared" si="10"/>
        <v>138.38999999999999</v>
      </c>
      <c r="I85" s="154">
        <f t="shared" si="11"/>
        <v>1187.3800000000001</v>
      </c>
      <c r="J85" s="26">
        <f t="shared" si="9"/>
        <v>1.8169782136449805E-3</v>
      </c>
    </row>
    <row r="86" spans="1:10" ht="25.5" x14ac:dyDescent="0.2">
      <c r="A86" s="179" t="s">
        <v>1652</v>
      </c>
      <c r="B86" s="24" t="s">
        <v>1517</v>
      </c>
      <c r="C86" s="179" t="s">
        <v>13</v>
      </c>
      <c r="D86" s="179" t="s">
        <v>1518</v>
      </c>
      <c r="E86" s="25" t="s">
        <v>24</v>
      </c>
      <c r="F86" s="24">
        <v>17.600000000000001</v>
      </c>
      <c r="G86" s="154">
        <v>20.8</v>
      </c>
      <c r="H86" s="154">
        <f t="shared" si="10"/>
        <v>25.55</v>
      </c>
      <c r="I86" s="154">
        <f t="shared" si="11"/>
        <v>449.68</v>
      </c>
      <c r="J86" s="26">
        <f t="shared" si="9"/>
        <v>6.881190209636972E-4</v>
      </c>
    </row>
    <row r="87" spans="1:10" ht="25.5" x14ac:dyDescent="0.2">
      <c r="A87" s="179" t="s">
        <v>1653</v>
      </c>
      <c r="B87" s="24" t="s">
        <v>296</v>
      </c>
      <c r="C87" s="179" t="s">
        <v>13</v>
      </c>
      <c r="D87" s="179" t="s">
        <v>297</v>
      </c>
      <c r="E87" s="25" t="s">
        <v>17</v>
      </c>
      <c r="F87" s="24">
        <v>7.92</v>
      </c>
      <c r="G87" s="154">
        <v>43.71</v>
      </c>
      <c r="H87" s="154">
        <f t="shared" si="10"/>
        <v>53.69</v>
      </c>
      <c r="I87" s="154">
        <f t="shared" si="11"/>
        <v>425.22</v>
      </c>
      <c r="J87" s="26">
        <f t="shared" si="9"/>
        <v>6.5068931260937413E-4</v>
      </c>
    </row>
    <row r="88" spans="1:10" ht="25.5" x14ac:dyDescent="0.2">
      <c r="A88" s="179" t="s">
        <v>1654</v>
      </c>
      <c r="B88" s="24" t="s">
        <v>1655</v>
      </c>
      <c r="C88" s="179" t="s">
        <v>32</v>
      </c>
      <c r="D88" s="179" t="s">
        <v>1656</v>
      </c>
      <c r="E88" s="25" t="s">
        <v>14</v>
      </c>
      <c r="F88" s="24">
        <v>1.33</v>
      </c>
      <c r="G88" s="154">
        <v>709.3</v>
      </c>
      <c r="H88" s="154">
        <f t="shared" si="10"/>
        <v>871.37</v>
      </c>
      <c r="I88" s="154">
        <f t="shared" si="11"/>
        <v>1158.92</v>
      </c>
      <c r="J88" s="26">
        <f t="shared" si="9"/>
        <v>1.7734275390838996E-3</v>
      </c>
    </row>
    <row r="89" spans="1:10" ht="25.5" x14ac:dyDescent="0.2">
      <c r="A89" s="179" t="s">
        <v>1657</v>
      </c>
      <c r="B89" s="24" t="s">
        <v>1658</v>
      </c>
      <c r="C89" s="179" t="s">
        <v>32</v>
      </c>
      <c r="D89" s="179" t="s">
        <v>1659</v>
      </c>
      <c r="E89" s="25" t="s">
        <v>14</v>
      </c>
      <c r="F89" s="24">
        <v>6.99</v>
      </c>
      <c r="G89" s="154">
        <v>44.48</v>
      </c>
      <c r="H89" s="154">
        <f t="shared" si="10"/>
        <v>54.64</v>
      </c>
      <c r="I89" s="154">
        <f t="shared" si="11"/>
        <v>381.93</v>
      </c>
      <c r="J89" s="26">
        <f t="shared" si="9"/>
        <v>5.8444515583673919E-4</v>
      </c>
    </row>
    <row r="90" spans="1:10" x14ac:dyDescent="0.2">
      <c r="A90" s="3" t="s">
        <v>21</v>
      </c>
      <c r="B90" s="3"/>
      <c r="C90" s="3"/>
      <c r="D90" s="3" t="s">
        <v>360</v>
      </c>
      <c r="E90" s="3"/>
      <c r="F90" s="4"/>
      <c r="G90" s="3"/>
      <c r="H90" s="3"/>
      <c r="I90" s="5">
        <v>21033.35</v>
      </c>
      <c r="J90" s="6">
        <f t="shared" si="9"/>
        <v>3.2186106141226606E-2</v>
      </c>
    </row>
    <row r="91" spans="1:10" x14ac:dyDescent="0.2">
      <c r="A91" s="3" t="s">
        <v>22</v>
      </c>
      <c r="B91" s="3"/>
      <c r="C91" s="3"/>
      <c r="D91" s="3" t="s">
        <v>361</v>
      </c>
      <c r="E91" s="3"/>
      <c r="F91" s="4"/>
      <c r="G91" s="3"/>
      <c r="H91" s="3"/>
      <c r="I91" s="5">
        <v>3849.9</v>
      </c>
      <c r="J91" s="6">
        <f t="shared" si="9"/>
        <v>5.8912769498490882E-3</v>
      </c>
    </row>
    <row r="92" spans="1:10" ht="38.25" x14ac:dyDescent="0.2">
      <c r="A92" s="179" t="s">
        <v>362</v>
      </c>
      <c r="B92" s="24" t="s">
        <v>311</v>
      </c>
      <c r="C92" s="179" t="s">
        <v>13</v>
      </c>
      <c r="D92" s="179" t="s">
        <v>312</v>
      </c>
      <c r="E92" s="25" t="s">
        <v>17</v>
      </c>
      <c r="F92" s="24">
        <v>15.4</v>
      </c>
      <c r="G92" s="154">
        <v>111.28</v>
      </c>
      <c r="H92" s="154">
        <f>TRUNC(G92 * (1 + 22.85 / 100), 2)</f>
        <v>136.69999999999999</v>
      </c>
      <c r="I92" s="154">
        <f>TRUNC(F92 * H92, 2)</f>
        <v>2105.1799999999998</v>
      </c>
      <c r="J92" s="26">
        <f t="shared" si="9"/>
        <v>3.2214339097855274E-3</v>
      </c>
    </row>
    <row r="93" spans="1:10" ht="38.25" x14ac:dyDescent="0.2">
      <c r="A93" s="179" t="s">
        <v>363</v>
      </c>
      <c r="B93" s="24" t="s">
        <v>314</v>
      </c>
      <c r="C93" s="179" t="s">
        <v>13</v>
      </c>
      <c r="D93" s="179" t="s">
        <v>315</v>
      </c>
      <c r="E93" s="25" t="s">
        <v>24</v>
      </c>
      <c r="F93" s="24">
        <v>19.600000000000001</v>
      </c>
      <c r="G93" s="154">
        <v>14.44</v>
      </c>
      <c r="H93" s="154">
        <f>TRUNC(G93 * (1 + 22.85 / 100), 2)</f>
        <v>17.73</v>
      </c>
      <c r="I93" s="154">
        <f>TRUNC(F93 * H93, 2)</f>
        <v>347.5</v>
      </c>
      <c r="J93" s="26">
        <f t="shared" si="9"/>
        <v>5.3175893921207249E-4</v>
      </c>
    </row>
    <row r="94" spans="1:10" ht="38.25" x14ac:dyDescent="0.2">
      <c r="A94" s="179" t="s">
        <v>364</v>
      </c>
      <c r="B94" s="24" t="s">
        <v>317</v>
      </c>
      <c r="C94" s="179" t="s">
        <v>13</v>
      </c>
      <c r="D94" s="179" t="s">
        <v>318</v>
      </c>
      <c r="E94" s="25" t="s">
        <v>24</v>
      </c>
      <c r="F94" s="24">
        <v>40</v>
      </c>
      <c r="G94" s="154">
        <v>11.02</v>
      </c>
      <c r="H94" s="154">
        <f>TRUNC(G94 * (1 + 22.85 / 100), 2)</f>
        <v>13.53</v>
      </c>
      <c r="I94" s="154">
        <f>TRUNC(F94 * H94, 2)</f>
        <v>541.20000000000005</v>
      </c>
      <c r="J94" s="26">
        <f t="shared" si="9"/>
        <v>8.2816672777431268E-4</v>
      </c>
    </row>
    <row r="95" spans="1:10" ht="38.25" x14ac:dyDescent="0.2">
      <c r="A95" s="179" t="s">
        <v>365</v>
      </c>
      <c r="B95" s="24" t="s">
        <v>320</v>
      </c>
      <c r="C95" s="179" t="s">
        <v>13</v>
      </c>
      <c r="D95" s="179" t="s">
        <v>321</v>
      </c>
      <c r="E95" s="25" t="s">
        <v>24</v>
      </c>
      <c r="F95" s="24">
        <v>10.4</v>
      </c>
      <c r="G95" s="154">
        <v>9.23</v>
      </c>
      <c r="H95" s="154">
        <f>TRUNC(G95 * (1 + 22.85 / 100), 2)</f>
        <v>11.33</v>
      </c>
      <c r="I95" s="154">
        <f>TRUNC(F95 * H95, 2)</f>
        <v>117.83</v>
      </c>
      <c r="J95" s="26">
        <f t="shared" si="9"/>
        <v>1.8030836203556405E-4</v>
      </c>
    </row>
    <row r="96" spans="1:10" ht="25.5" x14ac:dyDescent="0.2">
      <c r="A96" s="179" t="s">
        <v>366</v>
      </c>
      <c r="B96" s="24" t="s">
        <v>367</v>
      </c>
      <c r="C96" s="179" t="s">
        <v>32</v>
      </c>
      <c r="D96" s="179" t="s">
        <v>368</v>
      </c>
      <c r="E96" s="25" t="s">
        <v>14</v>
      </c>
      <c r="F96" s="24">
        <v>0.84</v>
      </c>
      <c r="G96" s="154">
        <v>715.35</v>
      </c>
      <c r="H96" s="154">
        <f>TRUNC(G96 * (1 + 22.85 / 100), 2)</f>
        <v>878.8</v>
      </c>
      <c r="I96" s="154">
        <f>TRUNC(F96 * H96, 2)</f>
        <v>738.19</v>
      </c>
      <c r="J96" s="26">
        <f t="shared" si="9"/>
        <v>1.1296090110416112E-3</v>
      </c>
    </row>
    <row r="97" spans="1:10" x14ac:dyDescent="0.2">
      <c r="A97" s="3" t="s">
        <v>23</v>
      </c>
      <c r="B97" s="3"/>
      <c r="C97" s="3"/>
      <c r="D97" s="3" t="s">
        <v>369</v>
      </c>
      <c r="E97" s="3"/>
      <c r="F97" s="4"/>
      <c r="G97" s="3"/>
      <c r="H97" s="3"/>
      <c r="I97" s="5">
        <v>6644.13</v>
      </c>
      <c r="J97" s="6">
        <f t="shared" si="9"/>
        <v>1.0167123800826209E-2</v>
      </c>
    </row>
    <row r="98" spans="1:10" ht="38.25" x14ac:dyDescent="0.2">
      <c r="A98" s="179" t="s">
        <v>370</v>
      </c>
      <c r="B98" s="24" t="s">
        <v>371</v>
      </c>
      <c r="C98" s="179" t="s">
        <v>13</v>
      </c>
      <c r="D98" s="179" t="s">
        <v>372</v>
      </c>
      <c r="E98" s="25" t="s">
        <v>17</v>
      </c>
      <c r="F98" s="24">
        <v>14.44</v>
      </c>
      <c r="G98" s="154">
        <v>253.4</v>
      </c>
      <c r="H98" s="154">
        <f>TRUNC(G98 * (1 + 22.85 / 100), 2)</f>
        <v>311.3</v>
      </c>
      <c r="I98" s="154">
        <f>TRUNC(F98 * H98, 2)</f>
        <v>4495.17</v>
      </c>
      <c r="J98" s="26">
        <f t="shared" si="9"/>
        <v>6.8786959159077184E-3</v>
      </c>
    </row>
    <row r="99" spans="1:10" ht="38.25" x14ac:dyDescent="0.2">
      <c r="A99" s="179" t="s">
        <v>373</v>
      </c>
      <c r="B99" s="24" t="s">
        <v>314</v>
      </c>
      <c r="C99" s="179" t="s">
        <v>13</v>
      </c>
      <c r="D99" s="179" t="s">
        <v>315</v>
      </c>
      <c r="E99" s="25" t="s">
        <v>24</v>
      </c>
      <c r="F99" s="24">
        <v>17.3</v>
      </c>
      <c r="G99" s="154">
        <v>14.44</v>
      </c>
      <c r="H99" s="154">
        <f>TRUNC(G99 * (1 + 22.85 / 100), 2)</f>
        <v>17.73</v>
      </c>
      <c r="I99" s="154">
        <f>TRUNC(F99 * H99, 2)</f>
        <v>306.72000000000003</v>
      </c>
      <c r="J99" s="26">
        <f t="shared" si="9"/>
        <v>4.6935568873417811E-4</v>
      </c>
    </row>
    <row r="100" spans="1:10" ht="38.25" x14ac:dyDescent="0.2">
      <c r="A100" s="179" t="s">
        <v>374</v>
      </c>
      <c r="B100" s="24" t="s">
        <v>375</v>
      </c>
      <c r="C100" s="179" t="s">
        <v>13</v>
      </c>
      <c r="D100" s="179" t="s">
        <v>376</v>
      </c>
      <c r="E100" s="25" t="s">
        <v>24</v>
      </c>
      <c r="F100" s="24">
        <v>15.4</v>
      </c>
      <c r="G100" s="154">
        <v>12.43</v>
      </c>
      <c r="H100" s="154">
        <f>TRUNC(G100 * (1 + 22.85 / 100), 2)</f>
        <v>15.27</v>
      </c>
      <c r="I100" s="154">
        <f>TRUNC(F100 * H100, 2)</f>
        <v>235.15</v>
      </c>
      <c r="J100" s="26">
        <f t="shared" si="9"/>
        <v>3.5983630087976651E-4</v>
      </c>
    </row>
    <row r="101" spans="1:10" ht="38.25" x14ac:dyDescent="0.2">
      <c r="A101" s="179" t="s">
        <v>377</v>
      </c>
      <c r="B101" s="24" t="s">
        <v>317</v>
      </c>
      <c r="C101" s="179" t="s">
        <v>13</v>
      </c>
      <c r="D101" s="179" t="s">
        <v>318</v>
      </c>
      <c r="E101" s="25" t="s">
        <v>24</v>
      </c>
      <c r="F101" s="24">
        <v>39.6</v>
      </c>
      <c r="G101" s="154">
        <v>11.02</v>
      </c>
      <c r="H101" s="154">
        <f>TRUNC(G101 * (1 + 22.85 / 100), 2)</f>
        <v>13.53</v>
      </c>
      <c r="I101" s="154">
        <f>TRUNC(F101 * H101, 2)</f>
        <v>535.78</v>
      </c>
      <c r="J101" s="26">
        <f t="shared" si="9"/>
        <v>8.1987281856415594E-4</v>
      </c>
    </row>
    <row r="102" spans="1:10" ht="38.25" x14ac:dyDescent="0.2">
      <c r="A102" s="179" t="s">
        <v>378</v>
      </c>
      <c r="B102" s="24" t="s">
        <v>379</v>
      </c>
      <c r="C102" s="179" t="s">
        <v>32</v>
      </c>
      <c r="D102" s="179" t="s">
        <v>380</v>
      </c>
      <c r="E102" s="25" t="s">
        <v>14</v>
      </c>
      <c r="F102" s="24">
        <v>1.17</v>
      </c>
      <c r="G102" s="154">
        <v>745.34</v>
      </c>
      <c r="H102" s="154">
        <f>TRUNC(G102 * (1 + 22.85 / 100), 2)</f>
        <v>915.65</v>
      </c>
      <c r="I102" s="154">
        <f>TRUNC(F102 * H102, 2)</f>
        <v>1071.31</v>
      </c>
      <c r="J102" s="26">
        <f t="shared" si="9"/>
        <v>1.6393630767403897E-3</v>
      </c>
    </row>
    <row r="103" spans="1:10" x14ac:dyDescent="0.2">
      <c r="A103" s="3" t="s">
        <v>98</v>
      </c>
      <c r="B103" s="3"/>
      <c r="C103" s="3"/>
      <c r="D103" s="3" t="s">
        <v>381</v>
      </c>
      <c r="E103" s="3"/>
      <c r="F103" s="4"/>
      <c r="G103" s="3"/>
      <c r="H103" s="3"/>
      <c r="I103" s="5">
        <v>4030.79</v>
      </c>
      <c r="J103" s="6">
        <f t="shared" si="9"/>
        <v>6.1680823441341865E-3</v>
      </c>
    </row>
    <row r="104" spans="1:10" ht="38.25" x14ac:dyDescent="0.2">
      <c r="A104" s="179" t="s">
        <v>382</v>
      </c>
      <c r="B104" s="24" t="s">
        <v>383</v>
      </c>
      <c r="C104" s="179" t="s">
        <v>32</v>
      </c>
      <c r="D104" s="179" t="s">
        <v>384</v>
      </c>
      <c r="E104" s="25" t="s">
        <v>17</v>
      </c>
      <c r="F104" s="24">
        <v>13.67</v>
      </c>
      <c r="G104" s="154">
        <v>178.73</v>
      </c>
      <c r="H104" s="154">
        <f>TRUNC(G104 * (1 + 22.85 / 100), 2)</f>
        <v>219.56</v>
      </c>
      <c r="I104" s="154">
        <f>TRUNC(F104 * H104, 2)</f>
        <v>3001.38</v>
      </c>
      <c r="J104" s="26">
        <f t="shared" si="9"/>
        <v>4.5928363884095835E-3</v>
      </c>
    </row>
    <row r="105" spans="1:10" ht="25.5" x14ac:dyDescent="0.2">
      <c r="A105" s="179" t="s">
        <v>385</v>
      </c>
      <c r="B105" s="24" t="s">
        <v>386</v>
      </c>
      <c r="C105" s="179" t="s">
        <v>13</v>
      </c>
      <c r="D105" s="179" t="s">
        <v>387</v>
      </c>
      <c r="E105" s="25" t="s">
        <v>24</v>
      </c>
      <c r="F105" s="24">
        <v>1.4</v>
      </c>
      <c r="G105" s="154">
        <v>13.82</v>
      </c>
      <c r="H105" s="154">
        <f>TRUNC(G105 * (1 + 22.85 / 100), 2)</f>
        <v>16.97</v>
      </c>
      <c r="I105" s="154">
        <f>TRUNC(F105 * H105, 2)</f>
        <v>23.75</v>
      </c>
      <c r="J105" s="26">
        <f t="shared" si="9"/>
        <v>3.6343236852623663E-5</v>
      </c>
    </row>
    <row r="106" spans="1:10" ht="25.5" x14ac:dyDescent="0.2">
      <c r="A106" s="179" t="s">
        <v>388</v>
      </c>
      <c r="B106" s="24" t="s">
        <v>389</v>
      </c>
      <c r="C106" s="179" t="s">
        <v>13</v>
      </c>
      <c r="D106" s="179" t="s">
        <v>390</v>
      </c>
      <c r="E106" s="25" t="s">
        <v>24</v>
      </c>
      <c r="F106" s="24">
        <v>16.2</v>
      </c>
      <c r="G106" s="154">
        <v>11.89</v>
      </c>
      <c r="H106" s="154">
        <f>TRUNC(G106 * (1 + 22.85 / 100), 2)</f>
        <v>14.6</v>
      </c>
      <c r="I106" s="154">
        <f>TRUNC(F106 * H106, 2)</f>
        <v>236.52</v>
      </c>
      <c r="J106" s="26">
        <f t="shared" si="9"/>
        <v>3.6193273180558101E-4</v>
      </c>
    </row>
    <row r="107" spans="1:10" ht="38.25" x14ac:dyDescent="0.2">
      <c r="A107" s="179" t="s">
        <v>391</v>
      </c>
      <c r="B107" s="24" t="s">
        <v>379</v>
      </c>
      <c r="C107" s="179" t="s">
        <v>32</v>
      </c>
      <c r="D107" s="179" t="s">
        <v>380</v>
      </c>
      <c r="E107" s="25" t="s">
        <v>14</v>
      </c>
      <c r="F107" s="24">
        <v>0.84</v>
      </c>
      <c r="G107" s="154">
        <v>745.34</v>
      </c>
      <c r="H107" s="154">
        <f>TRUNC(G107 * (1 + 22.85 / 100), 2)</f>
        <v>915.65</v>
      </c>
      <c r="I107" s="154">
        <f>TRUNC(F107 * H107, 2)</f>
        <v>769.14</v>
      </c>
      <c r="J107" s="26">
        <f t="shared" si="9"/>
        <v>1.1769699870663984E-3</v>
      </c>
    </row>
    <row r="108" spans="1:10" x14ac:dyDescent="0.2">
      <c r="A108" s="3" t="s">
        <v>1660</v>
      </c>
      <c r="B108" s="3"/>
      <c r="C108" s="3"/>
      <c r="D108" s="3" t="s">
        <v>393</v>
      </c>
      <c r="E108" s="3"/>
      <c r="F108" s="4"/>
      <c r="G108" s="3"/>
      <c r="H108" s="3"/>
      <c r="I108" s="5">
        <v>621.35</v>
      </c>
      <c r="J108" s="6">
        <f t="shared" si="9"/>
        <v>9.5081558814221953E-4</v>
      </c>
    </row>
    <row r="109" spans="1:10" ht="38.25" x14ac:dyDescent="0.2">
      <c r="A109" s="179" t="s">
        <v>1661</v>
      </c>
      <c r="B109" s="24" t="s">
        <v>383</v>
      </c>
      <c r="C109" s="179" t="s">
        <v>32</v>
      </c>
      <c r="D109" s="179" t="s">
        <v>395</v>
      </c>
      <c r="E109" s="25" t="s">
        <v>17</v>
      </c>
      <c r="F109" s="24">
        <v>2.83</v>
      </c>
      <c r="G109" s="154">
        <v>178.73</v>
      </c>
      <c r="H109" s="154">
        <f>TRUNC(G109 * (1 + 22.85 / 100), 2)</f>
        <v>219.56</v>
      </c>
      <c r="I109" s="154">
        <f>TRUNC(F109 * H109, 2)</f>
        <v>621.35</v>
      </c>
      <c r="J109" s="26">
        <f t="shared" si="9"/>
        <v>9.5081558814221953E-4</v>
      </c>
    </row>
    <row r="110" spans="1:10" x14ac:dyDescent="0.2">
      <c r="A110" s="3" t="s">
        <v>99</v>
      </c>
      <c r="B110" s="3"/>
      <c r="C110" s="3"/>
      <c r="D110" s="3" t="s">
        <v>396</v>
      </c>
      <c r="E110" s="3"/>
      <c r="F110" s="4"/>
      <c r="G110" s="3"/>
      <c r="H110" s="3"/>
      <c r="I110" s="5">
        <v>3208.8</v>
      </c>
      <c r="J110" s="6">
        <f t="shared" si="9"/>
        <v>4.9102390910610028E-3</v>
      </c>
    </row>
    <row r="111" spans="1:10" ht="38.25" x14ac:dyDescent="0.2">
      <c r="A111" s="179" t="s">
        <v>392</v>
      </c>
      <c r="B111" s="24" t="s">
        <v>311</v>
      </c>
      <c r="C111" s="179" t="s">
        <v>13</v>
      </c>
      <c r="D111" s="179" t="s">
        <v>312</v>
      </c>
      <c r="E111" s="25" t="s">
        <v>17</v>
      </c>
      <c r="F111" s="24">
        <v>13.65</v>
      </c>
      <c r="G111" s="154">
        <v>111.28</v>
      </c>
      <c r="H111" s="154">
        <f>TRUNC(G111 * (1 + 22.85 / 100), 2)</f>
        <v>136.69999999999999</v>
      </c>
      <c r="I111" s="154">
        <f>TRUNC(F111 * H111, 2)</f>
        <v>1865.95</v>
      </c>
      <c r="J111" s="26">
        <f t="shared" si="9"/>
        <v>2.8553542233748681E-3</v>
      </c>
    </row>
    <row r="112" spans="1:10" ht="38.25" x14ac:dyDescent="0.2">
      <c r="A112" s="179" t="s">
        <v>1662</v>
      </c>
      <c r="B112" s="24" t="s">
        <v>314</v>
      </c>
      <c r="C112" s="179" t="s">
        <v>13</v>
      </c>
      <c r="D112" s="179" t="s">
        <v>315</v>
      </c>
      <c r="E112" s="25" t="s">
        <v>24</v>
      </c>
      <c r="F112" s="24">
        <v>16.2</v>
      </c>
      <c r="G112" s="154">
        <v>14.44</v>
      </c>
      <c r="H112" s="154">
        <f>TRUNC(G112 * (1 + 22.85 / 100), 2)</f>
        <v>17.73</v>
      </c>
      <c r="I112" s="154">
        <f>TRUNC(F112 * H112, 2)</f>
        <v>287.22000000000003</v>
      </c>
      <c r="J112" s="26">
        <f t="shared" si="9"/>
        <v>4.3951597847623447E-4</v>
      </c>
    </row>
    <row r="113" spans="1:10" ht="38.25" x14ac:dyDescent="0.2">
      <c r="A113" s="179" t="s">
        <v>1663</v>
      </c>
      <c r="B113" s="24" t="s">
        <v>317</v>
      </c>
      <c r="C113" s="179" t="s">
        <v>13</v>
      </c>
      <c r="D113" s="179" t="s">
        <v>318</v>
      </c>
      <c r="E113" s="25" t="s">
        <v>24</v>
      </c>
      <c r="F113" s="24">
        <v>39.700000000000003</v>
      </c>
      <c r="G113" s="154">
        <v>11.02</v>
      </c>
      <c r="H113" s="154">
        <f>TRUNC(G113 * (1 + 22.85 / 100), 2)</f>
        <v>13.53</v>
      </c>
      <c r="I113" s="154">
        <f>TRUNC(F113 * H113, 2)</f>
        <v>537.14</v>
      </c>
      <c r="J113" s="26">
        <f t="shared" si="9"/>
        <v>8.2195394707445363E-4</v>
      </c>
    </row>
    <row r="114" spans="1:10" ht="25.5" x14ac:dyDescent="0.2">
      <c r="A114" s="179" t="s">
        <v>1664</v>
      </c>
      <c r="B114" s="24" t="s">
        <v>367</v>
      </c>
      <c r="C114" s="179" t="s">
        <v>32</v>
      </c>
      <c r="D114" s="179" t="s">
        <v>368</v>
      </c>
      <c r="E114" s="25" t="s">
        <v>14</v>
      </c>
      <c r="F114" s="24">
        <v>0.59</v>
      </c>
      <c r="G114" s="154">
        <v>715.35</v>
      </c>
      <c r="H114" s="154">
        <f>TRUNC(G114 * (1 + 22.85 / 100), 2)</f>
        <v>878.8</v>
      </c>
      <c r="I114" s="154">
        <f>TRUNC(F114 * H114, 2)</f>
        <v>518.49</v>
      </c>
      <c r="J114" s="26">
        <f t="shared" si="9"/>
        <v>7.9341494213544604E-4</v>
      </c>
    </row>
    <row r="115" spans="1:10" x14ac:dyDescent="0.2">
      <c r="A115" s="3" t="s">
        <v>100</v>
      </c>
      <c r="B115" s="3"/>
      <c r="C115" s="3"/>
      <c r="D115" s="3" t="s">
        <v>397</v>
      </c>
      <c r="E115" s="3"/>
      <c r="F115" s="4"/>
      <c r="G115" s="3"/>
      <c r="H115" s="3"/>
      <c r="I115" s="5">
        <v>2678.38</v>
      </c>
      <c r="J115" s="6">
        <f t="shared" si="9"/>
        <v>4.098568367213902E-3</v>
      </c>
    </row>
    <row r="116" spans="1:10" ht="38.25" x14ac:dyDescent="0.2">
      <c r="A116" s="179" t="s">
        <v>394</v>
      </c>
      <c r="B116" s="24" t="s">
        <v>371</v>
      </c>
      <c r="C116" s="179" t="s">
        <v>13</v>
      </c>
      <c r="D116" s="179" t="s">
        <v>372</v>
      </c>
      <c r="E116" s="25" t="s">
        <v>17</v>
      </c>
      <c r="F116" s="24">
        <v>6.41</v>
      </c>
      <c r="G116" s="154">
        <v>253.4</v>
      </c>
      <c r="H116" s="154">
        <f>TRUNC(G116 * (1 + 22.85 / 100), 2)</f>
        <v>311.3</v>
      </c>
      <c r="I116" s="154">
        <f>TRUNC(F116 * H116, 2)</f>
        <v>1995.43</v>
      </c>
      <c r="J116" s="26">
        <f t="shared" si="9"/>
        <v>3.0534898994876141E-3</v>
      </c>
    </row>
    <row r="117" spans="1:10" ht="38.25" x14ac:dyDescent="0.2">
      <c r="A117" s="179" t="s">
        <v>1665</v>
      </c>
      <c r="B117" s="24" t="s">
        <v>314</v>
      </c>
      <c r="C117" s="179" t="s">
        <v>13</v>
      </c>
      <c r="D117" s="179" t="s">
        <v>315</v>
      </c>
      <c r="E117" s="25" t="s">
        <v>24</v>
      </c>
      <c r="F117" s="24">
        <v>7.4</v>
      </c>
      <c r="G117" s="154">
        <v>14.44</v>
      </c>
      <c r="H117" s="154">
        <f>TRUNC(G117 * (1 + 22.85 / 100), 2)</f>
        <v>17.73</v>
      </c>
      <c r="I117" s="154">
        <f>TRUNC(F117 * H117, 2)</f>
        <v>131.19999999999999</v>
      </c>
      <c r="J117" s="26">
        <f t="shared" si="9"/>
        <v>2.0076769158165154E-4</v>
      </c>
    </row>
    <row r="118" spans="1:10" ht="38.25" x14ac:dyDescent="0.2">
      <c r="A118" s="179" t="s">
        <v>1666</v>
      </c>
      <c r="B118" s="24" t="s">
        <v>375</v>
      </c>
      <c r="C118" s="179" t="s">
        <v>13</v>
      </c>
      <c r="D118" s="179" t="s">
        <v>376</v>
      </c>
      <c r="E118" s="25" t="s">
        <v>24</v>
      </c>
      <c r="F118" s="24">
        <v>17.5</v>
      </c>
      <c r="G118" s="154">
        <v>12.43</v>
      </c>
      <c r="H118" s="154">
        <f>TRUNC(G118 * (1 + 22.85 / 100), 2)</f>
        <v>15.27</v>
      </c>
      <c r="I118" s="154">
        <f>TRUNC(F118 * H118, 2)</f>
        <v>267.22000000000003</v>
      </c>
      <c r="J118" s="26">
        <f t="shared" si="9"/>
        <v>4.0891114744244614E-4</v>
      </c>
    </row>
    <row r="119" spans="1:10" ht="38.25" x14ac:dyDescent="0.2">
      <c r="A119" s="179" t="s">
        <v>1667</v>
      </c>
      <c r="B119" s="24" t="s">
        <v>398</v>
      </c>
      <c r="C119" s="179" t="s">
        <v>32</v>
      </c>
      <c r="D119" s="179" t="s">
        <v>399</v>
      </c>
      <c r="E119" s="25" t="s">
        <v>14</v>
      </c>
      <c r="F119" s="24">
        <v>0.32</v>
      </c>
      <c r="G119" s="154">
        <v>723.8</v>
      </c>
      <c r="H119" s="154">
        <f>TRUNC(G119 * (1 + 22.85 / 100), 2)</f>
        <v>889.18</v>
      </c>
      <c r="I119" s="154">
        <f>TRUNC(F119 * H119, 2)</f>
        <v>284.52999999999997</v>
      </c>
      <c r="J119" s="26">
        <f t="shared" si="9"/>
        <v>4.3539962870218986E-4</v>
      </c>
    </row>
    <row r="120" spans="1:10" x14ac:dyDescent="0.2">
      <c r="A120" s="3" t="s">
        <v>25</v>
      </c>
      <c r="B120" s="3"/>
      <c r="C120" s="3"/>
      <c r="D120" s="3" t="s">
        <v>400</v>
      </c>
      <c r="E120" s="3"/>
      <c r="F120" s="4"/>
      <c r="G120" s="3"/>
      <c r="H120" s="3"/>
      <c r="I120" s="5">
        <v>33921.5</v>
      </c>
      <c r="J120" s="6">
        <f t="shared" si="9"/>
        <v>5.1908088795632572E-2</v>
      </c>
    </row>
    <row r="121" spans="1:10" x14ac:dyDescent="0.2">
      <c r="A121" s="3" t="s">
        <v>26</v>
      </c>
      <c r="B121" s="3"/>
      <c r="C121" s="3"/>
      <c r="D121" s="3" t="s">
        <v>401</v>
      </c>
      <c r="E121" s="3"/>
      <c r="F121" s="4"/>
      <c r="G121" s="3"/>
      <c r="H121" s="3"/>
      <c r="I121" s="5">
        <v>7454.29</v>
      </c>
      <c r="J121" s="6">
        <f t="shared" si="9"/>
        <v>1.1406864296342906E-2</v>
      </c>
    </row>
    <row r="122" spans="1:10" ht="38.25" x14ac:dyDescent="0.2">
      <c r="A122" s="179" t="s">
        <v>402</v>
      </c>
      <c r="B122" s="24" t="s">
        <v>403</v>
      </c>
      <c r="C122" s="179" t="s">
        <v>13</v>
      </c>
      <c r="D122" s="179" t="s">
        <v>404</v>
      </c>
      <c r="E122" s="25" t="s">
        <v>17</v>
      </c>
      <c r="F122" s="24">
        <v>5.91</v>
      </c>
      <c r="G122" s="154">
        <v>99.11</v>
      </c>
      <c r="H122" s="154">
        <f>TRUNC(G122 * (1 + 22.85 / 100), 2)</f>
        <v>121.75</v>
      </c>
      <c r="I122" s="154">
        <f>TRUNC(F122 * H122, 2)</f>
        <v>719.54</v>
      </c>
      <c r="J122" s="26">
        <f t="shared" si="9"/>
        <v>1.1010700061026032E-3</v>
      </c>
    </row>
    <row r="123" spans="1:10" ht="38.25" x14ac:dyDescent="0.2">
      <c r="A123" s="179" t="s">
        <v>405</v>
      </c>
      <c r="B123" s="24" t="s">
        <v>406</v>
      </c>
      <c r="C123" s="179" t="s">
        <v>13</v>
      </c>
      <c r="D123" s="179" t="s">
        <v>407</v>
      </c>
      <c r="E123" s="25" t="s">
        <v>17</v>
      </c>
      <c r="F123" s="24">
        <v>11.82</v>
      </c>
      <c r="G123" s="154">
        <v>4.88</v>
      </c>
      <c r="H123" s="154">
        <f>TRUNC(G123 * (1 + 22.85 / 100), 2)</f>
        <v>5.99</v>
      </c>
      <c r="I123" s="154">
        <f>TRUNC(F123 * H123, 2)</f>
        <v>70.8</v>
      </c>
      <c r="J123" s="26">
        <f t="shared" si="9"/>
        <v>1.0834110185961074E-4</v>
      </c>
    </row>
    <row r="124" spans="1:10" ht="38.25" x14ac:dyDescent="0.2">
      <c r="A124" s="179" t="s">
        <v>408</v>
      </c>
      <c r="B124" s="24" t="s">
        <v>409</v>
      </c>
      <c r="C124" s="179" t="s">
        <v>13</v>
      </c>
      <c r="D124" s="179" t="s">
        <v>410</v>
      </c>
      <c r="E124" s="25" t="s">
        <v>17</v>
      </c>
      <c r="F124" s="24">
        <v>11.82</v>
      </c>
      <c r="G124" s="154">
        <v>24.76</v>
      </c>
      <c r="H124" s="154">
        <f>TRUNC(G124 * (1 + 22.85 / 100), 2)</f>
        <v>30.41</v>
      </c>
      <c r="I124" s="154">
        <f>TRUNC(F124 * H124, 2)</f>
        <v>359.44</v>
      </c>
      <c r="J124" s="26">
        <f t="shared" si="9"/>
        <v>5.5003002333924413E-4</v>
      </c>
    </row>
    <row r="125" spans="1:10" ht="38.25" x14ac:dyDescent="0.2">
      <c r="A125" s="179" t="s">
        <v>411</v>
      </c>
      <c r="B125" s="24" t="s">
        <v>412</v>
      </c>
      <c r="C125" s="179" t="s">
        <v>13</v>
      </c>
      <c r="D125" s="179" t="s">
        <v>413</v>
      </c>
      <c r="E125" s="25" t="s">
        <v>17</v>
      </c>
      <c r="F125" s="24">
        <v>146.88999999999999</v>
      </c>
      <c r="G125" s="154">
        <v>34.94</v>
      </c>
      <c r="H125" s="154">
        <f>TRUNC(G125 * (1 + 22.85 / 100), 2)</f>
        <v>42.92</v>
      </c>
      <c r="I125" s="154">
        <f>TRUNC(F125 * H125, 2)</f>
        <v>6304.51</v>
      </c>
      <c r="J125" s="26">
        <f t="shared" si="9"/>
        <v>9.647423165041448E-3</v>
      </c>
    </row>
    <row r="126" spans="1:10" x14ac:dyDescent="0.2">
      <c r="A126" s="3" t="s">
        <v>414</v>
      </c>
      <c r="B126" s="3"/>
      <c r="C126" s="3"/>
      <c r="D126" s="3" t="s">
        <v>415</v>
      </c>
      <c r="E126" s="3"/>
      <c r="F126" s="4"/>
      <c r="G126" s="3"/>
      <c r="H126" s="3"/>
      <c r="I126" s="5">
        <v>11516.17</v>
      </c>
      <c r="J126" s="6">
        <f t="shared" si="9"/>
        <v>1.7622521850319116E-2</v>
      </c>
    </row>
    <row r="127" spans="1:10" ht="38.25" x14ac:dyDescent="0.2">
      <c r="A127" s="179" t="s">
        <v>416</v>
      </c>
      <c r="B127" s="24" t="s">
        <v>417</v>
      </c>
      <c r="C127" s="179" t="s">
        <v>32</v>
      </c>
      <c r="D127" s="179" t="s">
        <v>418</v>
      </c>
      <c r="E127" s="25" t="s">
        <v>17</v>
      </c>
      <c r="F127" s="24">
        <v>146.88999999999999</v>
      </c>
      <c r="G127" s="154">
        <v>63.82</v>
      </c>
      <c r="H127" s="154">
        <f>TRUNC(G127 * (1 + 22.85 / 100), 2)</f>
        <v>78.400000000000006</v>
      </c>
      <c r="I127" s="154">
        <f>TRUNC(F127 * H127, 2)</f>
        <v>11516.17</v>
      </c>
      <c r="J127" s="26">
        <f t="shared" si="9"/>
        <v>1.7622521850319116E-2</v>
      </c>
    </row>
    <row r="128" spans="1:10" x14ac:dyDescent="0.2">
      <c r="A128" s="3" t="s">
        <v>419</v>
      </c>
      <c r="B128" s="3"/>
      <c r="C128" s="3"/>
      <c r="D128" s="3" t="s">
        <v>420</v>
      </c>
      <c r="E128" s="3"/>
      <c r="F128" s="4"/>
      <c r="G128" s="3"/>
      <c r="H128" s="3"/>
      <c r="I128" s="5">
        <v>13643.33</v>
      </c>
      <c r="J128" s="6">
        <f t="shared" si="9"/>
        <v>2.0877590469410779E-2</v>
      </c>
    </row>
    <row r="129" spans="1:10" ht="38.25" x14ac:dyDescent="0.2">
      <c r="A129" s="179" t="s">
        <v>421</v>
      </c>
      <c r="B129" s="24" t="s">
        <v>403</v>
      </c>
      <c r="C129" s="179" t="s">
        <v>13</v>
      </c>
      <c r="D129" s="179" t="s">
        <v>404</v>
      </c>
      <c r="E129" s="25" t="s">
        <v>17</v>
      </c>
      <c r="F129" s="24">
        <v>52.16</v>
      </c>
      <c r="G129" s="154">
        <v>99.11</v>
      </c>
      <c r="H129" s="154">
        <f t="shared" ref="H129:H137" si="12">TRUNC(G129 * (1 + 22.85 / 100), 2)</f>
        <v>121.75</v>
      </c>
      <c r="I129" s="154">
        <f t="shared" ref="I129:I137" si="13">TRUNC(F129 * H129, 2)</f>
        <v>6350.48</v>
      </c>
      <c r="J129" s="26">
        <f t="shared" si="9"/>
        <v>9.7177683691726108E-3</v>
      </c>
    </row>
    <row r="130" spans="1:10" ht="38.25" x14ac:dyDescent="0.2">
      <c r="A130" s="179" t="s">
        <v>422</v>
      </c>
      <c r="B130" s="24" t="s">
        <v>406</v>
      </c>
      <c r="C130" s="179" t="s">
        <v>13</v>
      </c>
      <c r="D130" s="179" t="s">
        <v>407</v>
      </c>
      <c r="E130" s="25" t="s">
        <v>17</v>
      </c>
      <c r="F130" s="24">
        <v>104.32</v>
      </c>
      <c r="G130" s="154">
        <v>4.88</v>
      </c>
      <c r="H130" s="154">
        <f t="shared" si="12"/>
        <v>5.99</v>
      </c>
      <c r="I130" s="154">
        <f t="shared" si="13"/>
        <v>624.87</v>
      </c>
      <c r="J130" s="26">
        <f t="shared" si="9"/>
        <v>9.562020384041662E-4</v>
      </c>
    </row>
    <row r="131" spans="1:10" ht="63.75" x14ac:dyDescent="0.2">
      <c r="A131" s="179" t="s">
        <v>423</v>
      </c>
      <c r="B131" s="24" t="s">
        <v>412</v>
      </c>
      <c r="C131" s="179" t="s">
        <v>13</v>
      </c>
      <c r="D131" s="179" t="s">
        <v>424</v>
      </c>
      <c r="E131" s="25" t="s">
        <v>17</v>
      </c>
      <c r="F131" s="24">
        <v>16.68</v>
      </c>
      <c r="G131" s="154">
        <v>34.94</v>
      </c>
      <c r="H131" s="154">
        <f t="shared" si="12"/>
        <v>42.92</v>
      </c>
      <c r="I131" s="154">
        <f t="shared" si="13"/>
        <v>715.9</v>
      </c>
      <c r="J131" s="26">
        <f t="shared" si="9"/>
        <v>1.0954999268544539E-3</v>
      </c>
    </row>
    <row r="132" spans="1:10" ht="51" x14ac:dyDescent="0.2">
      <c r="A132" s="179" t="s">
        <v>425</v>
      </c>
      <c r="B132" s="24" t="s">
        <v>426</v>
      </c>
      <c r="C132" s="179" t="s">
        <v>13</v>
      </c>
      <c r="D132" s="179" t="s">
        <v>427</v>
      </c>
      <c r="E132" s="25" t="s">
        <v>17</v>
      </c>
      <c r="F132" s="24">
        <v>87.64</v>
      </c>
      <c r="G132" s="154">
        <v>28.2</v>
      </c>
      <c r="H132" s="154">
        <f t="shared" si="12"/>
        <v>34.64</v>
      </c>
      <c r="I132" s="154">
        <f t="shared" si="13"/>
        <v>3035.84</v>
      </c>
      <c r="J132" s="26">
        <f t="shared" si="9"/>
        <v>4.6455685122808012E-3</v>
      </c>
    </row>
    <row r="133" spans="1:10" ht="51" x14ac:dyDescent="0.2">
      <c r="A133" s="179" t="s">
        <v>428</v>
      </c>
      <c r="B133" s="24" t="s">
        <v>429</v>
      </c>
      <c r="C133" s="179" t="s">
        <v>13</v>
      </c>
      <c r="D133" s="179" t="s">
        <v>430</v>
      </c>
      <c r="E133" s="25" t="s">
        <v>17</v>
      </c>
      <c r="F133" s="24">
        <v>15.43</v>
      </c>
      <c r="G133" s="154">
        <v>7.82</v>
      </c>
      <c r="H133" s="154">
        <f t="shared" si="12"/>
        <v>9.6</v>
      </c>
      <c r="I133" s="154">
        <f t="shared" si="13"/>
        <v>148.12</v>
      </c>
      <c r="J133" s="26">
        <f t="shared" si="9"/>
        <v>2.266593786362365E-4</v>
      </c>
    </row>
    <row r="134" spans="1:10" ht="51" x14ac:dyDescent="0.2">
      <c r="A134" s="179" t="s">
        <v>431</v>
      </c>
      <c r="B134" s="24" t="s">
        <v>432</v>
      </c>
      <c r="C134" s="179" t="s">
        <v>13</v>
      </c>
      <c r="D134" s="179" t="s">
        <v>433</v>
      </c>
      <c r="E134" s="25" t="s">
        <v>17</v>
      </c>
      <c r="F134" s="24">
        <v>15.43</v>
      </c>
      <c r="G134" s="154">
        <v>46.46</v>
      </c>
      <c r="H134" s="154">
        <f t="shared" si="12"/>
        <v>57.07</v>
      </c>
      <c r="I134" s="154">
        <f t="shared" si="13"/>
        <v>880.59</v>
      </c>
      <c r="J134" s="26">
        <f t="shared" ref="J134:J197" si="14">I134 / 653491.6</f>
        <v>1.347515408002184E-3</v>
      </c>
    </row>
    <row r="135" spans="1:10" ht="25.5" x14ac:dyDescent="0.2">
      <c r="A135" s="179" t="s">
        <v>434</v>
      </c>
      <c r="B135" s="24" t="s">
        <v>435</v>
      </c>
      <c r="C135" s="179" t="s">
        <v>13</v>
      </c>
      <c r="D135" s="179" t="s">
        <v>436</v>
      </c>
      <c r="E135" s="25" t="s">
        <v>20</v>
      </c>
      <c r="F135" s="24">
        <v>7.35</v>
      </c>
      <c r="G135" s="154">
        <v>85.18</v>
      </c>
      <c r="H135" s="154">
        <f t="shared" si="12"/>
        <v>104.64</v>
      </c>
      <c r="I135" s="154">
        <f t="shared" si="13"/>
        <v>769.1</v>
      </c>
      <c r="J135" s="26">
        <f t="shared" si="14"/>
        <v>1.176908777404331E-3</v>
      </c>
    </row>
    <row r="136" spans="1:10" ht="25.5" x14ac:dyDescent="0.2">
      <c r="A136" s="179" t="s">
        <v>437</v>
      </c>
      <c r="B136" s="24" t="s">
        <v>438</v>
      </c>
      <c r="C136" s="179" t="s">
        <v>13</v>
      </c>
      <c r="D136" s="179" t="s">
        <v>439</v>
      </c>
      <c r="E136" s="25" t="s">
        <v>20</v>
      </c>
      <c r="F136" s="24">
        <v>4.75</v>
      </c>
      <c r="G136" s="154">
        <v>63.98</v>
      </c>
      <c r="H136" s="154">
        <f t="shared" si="12"/>
        <v>78.59</v>
      </c>
      <c r="I136" s="154">
        <f t="shared" si="13"/>
        <v>373.3</v>
      </c>
      <c r="J136" s="26">
        <f t="shared" si="14"/>
        <v>5.7123917124565955E-4</v>
      </c>
    </row>
    <row r="137" spans="1:10" ht="102" x14ac:dyDescent="0.2">
      <c r="A137" s="179" t="s">
        <v>1668</v>
      </c>
      <c r="B137" s="24" t="s">
        <v>1669</v>
      </c>
      <c r="C137" s="179" t="s">
        <v>32</v>
      </c>
      <c r="D137" s="179" t="s">
        <v>1670</v>
      </c>
      <c r="E137" s="25" t="s">
        <v>1671</v>
      </c>
      <c r="F137" s="24">
        <v>1</v>
      </c>
      <c r="G137" s="154">
        <v>606.54</v>
      </c>
      <c r="H137" s="154">
        <f t="shared" si="12"/>
        <v>745.13</v>
      </c>
      <c r="I137" s="154">
        <f t="shared" si="13"/>
        <v>745.13</v>
      </c>
      <c r="J137" s="26">
        <f t="shared" si="14"/>
        <v>1.1402288874103356E-3</v>
      </c>
    </row>
    <row r="138" spans="1:10" x14ac:dyDescent="0.2">
      <c r="A138" s="3" t="s">
        <v>440</v>
      </c>
      <c r="B138" s="3"/>
      <c r="C138" s="3"/>
      <c r="D138" s="3" t="s">
        <v>441</v>
      </c>
      <c r="E138" s="3"/>
      <c r="F138" s="4"/>
      <c r="G138" s="3"/>
      <c r="H138" s="3"/>
      <c r="I138" s="5">
        <v>1307.71</v>
      </c>
      <c r="J138" s="6">
        <f t="shared" si="14"/>
        <v>2.0011121795597679E-3</v>
      </c>
    </row>
    <row r="139" spans="1:10" ht="38.25" x14ac:dyDescent="0.2">
      <c r="A139" s="179" t="s">
        <v>442</v>
      </c>
      <c r="B139" s="24" t="s">
        <v>417</v>
      </c>
      <c r="C139" s="179" t="s">
        <v>32</v>
      </c>
      <c r="D139" s="179" t="s">
        <v>418</v>
      </c>
      <c r="E139" s="25" t="s">
        <v>17</v>
      </c>
      <c r="F139" s="24">
        <v>16.68</v>
      </c>
      <c r="G139" s="154">
        <v>63.82</v>
      </c>
      <c r="H139" s="154">
        <f>TRUNC(G139 * (1 + 22.85 / 100), 2)</f>
        <v>78.400000000000006</v>
      </c>
      <c r="I139" s="154">
        <f>TRUNC(F139 * H139, 2)</f>
        <v>1307.71</v>
      </c>
      <c r="J139" s="26">
        <f t="shared" si="14"/>
        <v>2.0011121795597679E-3</v>
      </c>
    </row>
    <row r="140" spans="1:10" x14ac:dyDescent="0.2">
      <c r="A140" s="3" t="s">
        <v>443</v>
      </c>
      <c r="B140" s="3"/>
      <c r="C140" s="3"/>
      <c r="D140" s="3" t="s">
        <v>444</v>
      </c>
      <c r="E140" s="3"/>
      <c r="F140" s="4"/>
      <c r="G140" s="3"/>
      <c r="H140" s="3"/>
      <c r="I140" s="5">
        <v>63088.84</v>
      </c>
      <c r="J140" s="6">
        <f t="shared" si="14"/>
        <v>9.654116441588538E-2</v>
      </c>
    </row>
    <row r="141" spans="1:10" x14ac:dyDescent="0.2">
      <c r="A141" s="3" t="s">
        <v>445</v>
      </c>
      <c r="B141" s="3"/>
      <c r="C141" s="3"/>
      <c r="D141" s="3" t="s">
        <v>446</v>
      </c>
      <c r="E141" s="3"/>
      <c r="F141" s="4"/>
      <c r="G141" s="3"/>
      <c r="H141" s="3"/>
      <c r="I141" s="5">
        <v>50218.96</v>
      </c>
      <c r="J141" s="6">
        <f t="shared" si="14"/>
        <v>7.6847139274628787E-2</v>
      </c>
    </row>
    <row r="142" spans="1:10" ht="25.5" x14ac:dyDescent="0.2">
      <c r="A142" s="179" t="s">
        <v>447</v>
      </c>
      <c r="B142" s="24" t="s">
        <v>448</v>
      </c>
      <c r="C142" s="179" t="s">
        <v>13</v>
      </c>
      <c r="D142" s="179" t="s">
        <v>449</v>
      </c>
      <c r="E142" s="25" t="s">
        <v>17</v>
      </c>
      <c r="F142" s="24">
        <v>265.52</v>
      </c>
      <c r="G142" s="154">
        <v>11.87</v>
      </c>
      <c r="H142" s="154">
        <f>TRUNC(G142 * (1 + 22.85 / 100), 2)</f>
        <v>14.58</v>
      </c>
      <c r="I142" s="154">
        <f>TRUNC(F142 * H142, 2)</f>
        <v>3871.28</v>
      </c>
      <c r="J142" s="26">
        <f t="shared" si="14"/>
        <v>5.9239935142242081E-3</v>
      </c>
    </row>
    <row r="143" spans="1:10" ht="38.25" x14ac:dyDescent="0.2">
      <c r="A143" s="179" t="s">
        <v>450</v>
      </c>
      <c r="B143" s="24" t="s">
        <v>451</v>
      </c>
      <c r="C143" s="179" t="s">
        <v>13</v>
      </c>
      <c r="D143" s="179" t="s">
        <v>452</v>
      </c>
      <c r="E143" s="25" t="s">
        <v>17</v>
      </c>
      <c r="F143" s="24">
        <v>265.52</v>
      </c>
      <c r="G143" s="154">
        <v>124.84</v>
      </c>
      <c r="H143" s="154">
        <f>TRUNC(G143 * (1 + 22.85 / 100), 2)</f>
        <v>153.36000000000001</v>
      </c>
      <c r="I143" s="154">
        <f>TRUNC(F143 * H143, 2)</f>
        <v>40720.14</v>
      </c>
      <c r="J143" s="26">
        <f t="shared" si="14"/>
        <v>6.2311650218610307E-2</v>
      </c>
    </row>
    <row r="144" spans="1:10" ht="25.5" x14ac:dyDescent="0.2">
      <c r="A144" s="179" t="s">
        <v>453</v>
      </c>
      <c r="B144" s="24" t="s">
        <v>454</v>
      </c>
      <c r="C144" s="179" t="s">
        <v>13</v>
      </c>
      <c r="D144" s="179" t="s">
        <v>455</v>
      </c>
      <c r="E144" s="25" t="s">
        <v>20</v>
      </c>
      <c r="F144" s="24">
        <v>191.87</v>
      </c>
      <c r="G144" s="154">
        <v>16.41</v>
      </c>
      <c r="H144" s="154">
        <f>TRUNC(G144 * (1 + 22.85 / 100), 2)</f>
        <v>20.149999999999999</v>
      </c>
      <c r="I144" s="154">
        <f>TRUNC(F144 * H144, 2)</f>
        <v>3866.18</v>
      </c>
      <c r="J144" s="26">
        <f t="shared" si="14"/>
        <v>5.9161892823105912E-3</v>
      </c>
    </row>
    <row r="145" spans="1:10" ht="25.5" x14ac:dyDescent="0.2">
      <c r="A145" s="179" t="s">
        <v>456</v>
      </c>
      <c r="B145" s="24" t="s">
        <v>457</v>
      </c>
      <c r="C145" s="179" t="s">
        <v>32</v>
      </c>
      <c r="D145" s="179" t="s">
        <v>458</v>
      </c>
      <c r="E145" s="25" t="s">
        <v>20</v>
      </c>
      <c r="F145" s="24">
        <v>191.87</v>
      </c>
      <c r="G145" s="154">
        <v>7.48</v>
      </c>
      <c r="H145" s="154">
        <f>TRUNC(G145 * (1 + 22.85 / 100), 2)</f>
        <v>9.18</v>
      </c>
      <c r="I145" s="154">
        <f>TRUNC(F145 * H145, 2)</f>
        <v>1761.36</v>
      </c>
      <c r="J145" s="26">
        <f t="shared" si="14"/>
        <v>2.6953062594836721E-3</v>
      </c>
    </row>
    <row r="146" spans="1:10" x14ac:dyDescent="0.2">
      <c r="A146" s="3" t="s">
        <v>459</v>
      </c>
      <c r="B146" s="3"/>
      <c r="C146" s="3"/>
      <c r="D146" s="3" t="s">
        <v>460</v>
      </c>
      <c r="E146" s="3"/>
      <c r="F146" s="4"/>
      <c r="G146" s="3"/>
      <c r="H146" s="3"/>
      <c r="I146" s="5">
        <v>4300.4799999999996</v>
      </c>
      <c r="J146" s="6">
        <f t="shared" si="14"/>
        <v>6.5807731882093047E-3</v>
      </c>
    </row>
    <row r="147" spans="1:10" ht="38.25" x14ac:dyDescent="0.2">
      <c r="A147" s="179" t="s">
        <v>461</v>
      </c>
      <c r="B147" s="24" t="s">
        <v>462</v>
      </c>
      <c r="C147" s="179" t="s">
        <v>32</v>
      </c>
      <c r="D147" s="179" t="s">
        <v>463</v>
      </c>
      <c r="E147" s="25" t="s">
        <v>17</v>
      </c>
      <c r="F147" s="24">
        <v>12.03</v>
      </c>
      <c r="G147" s="154">
        <v>127.12</v>
      </c>
      <c r="H147" s="154">
        <f>TRUNC(G147 * (1 + 22.85 / 100), 2)</f>
        <v>156.16</v>
      </c>
      <c r="I147" s="154">
        <f>TRUNC(F147 * H147, 2)</f>
        <v>1878.6</v>
      </c>
      <c r="J147" s="26">
        <f t="shared" si="14"/>
        <v>2.8747117790037394E-3</v>
      </c>
    </row>
    <row r="148" spans="1:10" ht="38.25" x14ac:dyDescent="0.2">
      <c r="A148" s="179" t="s">
        <v>464</v>
      </c>
      <c r="B148" s="24" t="s">
        <v>465</v>
      </c>
      <c r="C148" s="179" t="s">
        <v>13</v>
      </c>
      <c r="D148" s="179" t="s">
        <v>466</v>
      </c>
      <c r="E148" s="25" t="s">
        <v>14</v>
      </c>
      <c r="F148" s="24">
        <v>0.24</v>
      </c>
      <c r="G148" s="154">
        <v>758.45</v>
      </c>
      <c r="H148" s="154">
        <f>TRUNC(G148 * (1 + 22.85 / 100), 2)</f>
        <v>931.75</v>
      </c>
      <c r="I148" s="154">
        <f>TRUNC(F148 * H148, 2)</f>
        <v>223.62</v>
      </c>
      <c r="J148" s="26">
        <f t="shared" si="14"/>
        <v>3.4219261578878753E-4</v>
      </c>
    </row>
    <row r="149" spans="1:10" ht="38.25" x14ac:dyDescent="0.2">
      <c r="A149" s="179" t="s">
        <v>467</v>
      </c>
      <c r="B149" s="24" t="s">
        <v>468</v>
      </c>
      <c r="C149" s="179" t="s">
        <v>13</v>
      </c>
      <c r="D149" s="179" t="s">
        <v>469</v>
      </c>
      <c r="E149" s="25" t="s">
        <v>17</v>
      </c>
      <c r="F149" s="24">
        <v>12.03</v>
      </c>
      <c r="G149" s="154">
        <v>73.400000000000006</v>
      </c>
      <c r="H149" s="154">
        <f>TRUNC(G149 * (1 + 22.85 / 100), 2)</f>
        <v>90.17</v>
      </c>
      <c r="I149" s="154">
        <f>TRUNC(F149 * H149, 2)</f>
        <v>1084.74</v>
      </c>
      <c r="J149" s="26">
        <f t="shared" si="14"/>
        <v>1.6599142207795786E-3</v>
      </c>
    </row>
    <row r="150" spans="1:10" ht="25.5" x14ac:dyDescent="0.2">
      <c r="A150" s="179" t="s">
        <v>470</v>
      </c>
      <c r="B150" s="24" t="s">
        <v>471</v>
      </c>
      <c r="C150" s="179" t="s">
        <v>32</v>
      </c>
      <c r="D150" s="179" t="s">
        <v>472</v>
      </c>
      <c r="E150" s="25" t="s">
        <v>17</v>
      </c>
      <c r="F150" s="24">
        <v>2.96</v>
      </c>
      <c r="G150" s="154">
        <v>306.22000000000003</v>
      </c>
      <c r="H150" s="154">
        <f>TRUNC(G150 * (1 + 22.85 / 100), 2)</f>
        <v>376.19</v>
      </c>
      <c r="I150" s="154">
        <f>TRUNC(F150 * H150, 2)</f>
        <v>1113.52</v>
      </c>
      <c r="J150" s="26">
        <f t="shared" si="14"/>
        <v>1.7039545726372E-3</v>
      </c>
    </row>
    <row r="151" spans="1:10" x14ac:dyDescent="0.2">
      <c r="A151" s="3" t="s">
        <v>473</v>
      </c>
      <c r="B151" s="3"/>
      <c r="C151" s="3"/>
      <c r="D151" s="3" t="s">
        <v>1672</v>
      </c>
      <c r="E151" s="3"/>
      <c r="F151" s="4"/>
      <c r="G151" s="3"/>
      <c r="H151" s="3"/>
      <c r="I151" s="5">
        <v>5252.86</v>
      </c>
      <c r="J151" s="6">
        <f t="shared" si="14"/>
        <v>8.0381446372072719E-3</v>
      </c>
    </row>
    <row r="152" spans="1:10" ht="38.25" x14ac:dyDescent="0.2">
      <c r="A152" s="179" t="s">
        <v>474</v>
      </c>
      <c r="B152" s="24" t="s">
        <v>462</v>
      </c>
      <c r="C152" s="179" t="s">
        <v>32</v>
      </c>
      <c r="D152" s="179" t="s">
        <v>463</v>
      </c>
      <c r="E152" s="25" t="s">
        <v>17</v>
      </c>
      <c r="F152" s="24">
        <v>19.66</v>
      </c>
      <c r="G152" s="154">
        <v>127.12</v>
      </c>
      <c r="H152" s="154">
        <f>TRUNC(G152 * (1 + 22.85 / 100), 2)</f>
        <v>156.16</v>
      </c>
      <c r="I152" s="154">
        <f>TRUNC(F152 * H152, 2)</f>
        <v>3070.1</v>
      </c>
      <c r="J152" s="26">
        <f t="shared" si="14"/>
        <v>4.6979945878416803E-3</v>
      </c>
    </row>
    <row r="153" spans="1:10" ht="38.25" x14ac:dyDescent="0.2">
      <c r="A153" s="179" t="s">
        <v>475</v>
      </c>
      <c r="B153" s="24" t="s">
        <v>468</v>
      </c>
      <c r="C153" s="179" t="s">
        <v>13</v>
      </c>
      <c r="D153" s="179" t="s">
        <v>469</v>
      </c>
      <c r="E153" s="25" t="s">
        <v>17</v>
      </c>
      <c r="F153" s="24">
        <v>19.66</v>
      </c>
      <c r="G153" s="154">
        <v>73.400000000000006</v>
      </c>
      <c r="H153" s="154">
        <f>TRUNC(G153 * (1 + 22.85 / 100), 2)</f>
        <v>90.17</v>
      </c>
      <c r="I153" s="154">
        <f>TRUNC(F153 * H153, 2)</f>
        <v>1772.74</v>
      </c>
      <c r="J153" s="26">
        <f t="shared" si="14"/>
        <v>2.7127204083418977E-3</v>
      </c>
    </row>
    <row r="154" spans="1:10" ht="25.5" x14ac:dyDescent="0.2">
      <c r="A154" s="179" t="s">
        <v>476</v>
      </c>
      <c r="B154" s="24" t="s">
        <v>454</v>
      </c>
      <c r="C154" s="179" t="s">
        <v>13</v>
      </c>
      <c r="D154" s="179" t="s">
        <v>455</v>
      </c>
      <c r="E154" s="25" t="s">
        <v>20</v>
      </c>
      <c r="F154" s="24">
        <v>13.98</v>
      </c>
      <c r="G154" s="154">
        <v>16.41</v>
      </c>
      <c r="H154" s="154">
        <f>TRUNC(G154 * (1 + 22.85 / 100), 2)</f>
        <v>20.149999999999999</v>
      </c>
      <c r="I154" s="154">
        <f>TRUNC(F154 * H154, 2)</f>
        <v>281.69</v>
      </c>
      <c r="J154" s="26">
        <f t="shared" si="14"/>
        <v>4.3105374269539198E-4</v>
      </c>
    </row>
    <row r="155" spans="1:10" ht="25.5" x14ac:dyDescent="0.2">
      <c r="A155" s="179" t="s">
        <v>477</v>
      </c>
      <c r="B155" s="24" t="s">
        <v>457</v>
      </c>
      <c r="C155" s="179" t="s">
        <v>32</v>
      </c>
      <c r="D155" s="179" t="s">
        <v>458</v>
      </c>
      <c r="E155" s="25" t="s">
        <v>20</v>
      </c>
      <c r="F155" s="24">
        <v>13.98</v>
      </c>
      <c r="G155" s="154">
        <v>7.48</v>
      </c>
      <c r="H155" s="154">
        <f>TRUNC(G155 * (1 + 22.85 / 100), 2)</f>
        <v>9.18</v>
      </c>
      <c r="I155" s="154">
        <f>TRUNC(F155 * H155, 2)</f>
        <v>128.33000000000001</v>
      </c>
      <c r="J155" s="26">
        <f t="shared" si="14"/>
        <v>1.9637589832830296E-4</v>
      </c>
    </row>
    <row r="156" spans="1:10" x14ac:dyDescent="0.2">
      <c r="A156" s="3" t="s">
        <v>478</v>
      </c>
      <c r="B156" s="3"/>
      <c r="C156" s="3"/>
      <c r="D156" s="3" t="s">
        <v>479</v>
      </c>
      <c r="E156" s="3"/>
      <c r="F156" s="4"/>
      <c r="G156" s="3"/>
      <c r="H156" s="3"/>
      <c r="I156" s="5">
        <v>3316.54</v>
      </c>
      <c r="J156" s="6">
        <f t="shared" si="14"/>
        <v>5.0751073158400205E-3</v>
      </c>
    </row>
    <row r="157" spans="1:10" ht="38.25" x14ac:dyDescent="0.2">
      <c r="A157" s="179" t="s">
        <v>480</v>
      </c>
      <c r="B157" s="24" t="s">
        <v>481</v>
      </c>
      <c r="C157" s="179" t="s">
        <v>13</v>
      </c>
      <c r="D157" s="179" t="s">
        <v>482</v>
      </c>
      <c r="E157" s="25" t="s">
        <v>17</v>
      </c>
      <c r="F157" s="24">
        <v>9.93</v>
      </c>
      <c r="G157" s="154">
        <v>3.56</v>
      </c>
      <c r="H157" s="154">
        <f>TRUNC(G157 * (1 + 22.85 / 100), 2)</f>
        <v>4.37</v>
      </c>
      <c r="I157" s="154">
        <f>TRUNC(F157 * H157, 2)</f>
        <v>43.39</v>
      </c>
      <c r="J157" s="26">
        <f t="shared" si="14"/>
        <v>6.6397180927803821E-5</v>
      </c>
    </row>
    <row r="158" spans="1:10" ht="38.25" x14ac:dyDescent="0.2">
      <c r="A158" s="179" t="s">
        <v>483</v>
      </c>
      <c r="B158" s="24" t="s">
        <v>484</v>
      </c>
      <c r="C158" s="179" t="s">
        <v>13</v>
      </c>
      <c r="D158" s="179" t="s">
        <v>485</v>
      </c>
      <c r="E158" s="25" t="s">
        <v>14</v>
      </c>
      <c r="F158" s="24">
        <v>9.93</v>
      </c>
      <c r="G158" s="154">
        <v>190.97</v>
      </c>
      <c r="H158" s="154">
        <f>TRUNC(G158 * (1 + 22.85 / 100), 2)</f>
        <v>234.6</v>
      </c>
      <c r="I158" s="154">
        <f>TRUNC(F158 * H158, 2)</f>
        <v>2329.5700000000002</v>
      </c>
      <c r="J158" s="26">
        <f t="shared" si="14"/>
        <v>3.5648048115691161E-3</v>
      </c>
    </row>
    <row r="159" spans="1:10" ht="51" x14ac:dyDescent="0.2">
      <c r="A159" s="179" t="s">
        <v>486</v>
      </c>
      <c r="B159" s="24" t="s">
        <v>487</v>
      </c>
      <c r="C159" s="179" t="s">
        <v>13</v>
      </c>
      <c r="D159" s="179" t="s">
        <v>488</v>
      </c>
      <c r="E159" s="25" t="s">
        <v>17</v>
      </c>
      <c r="F159" s="24">
        <v>0.6</v>
      </c>
      <c r="G159" s="154">
        <v>65.400000000000006</v>
      </c>
      <c r="H159" s="154">
        <f>TRUNC(G159 * (1 + 22.85 / 100), 2)</f>
        <v>80.34</v>
      </c>
      <c r="I159" s="154">
        <f>TRUNC(F159 * H159, 2)</f>
        <v>48.2</v>
      </c>
      <c r="J159" s="26">
        <f t="shared" si="14"/>
        <v>7.3757642791429925E-5</v>
      </c>
    </row>
    <row r="160" spans="1:10" ht="38.25" x14ac:dyDescent="0.2">
      <c r="A160" s="179" t="s">
        <v>489</v>
      </c>
      <c r="B160" s="24" t="s">
        <v>468</v>
      </c>
      <c r="C160" s="179" t="s">
        <v>13</v>
      </c>
      <c r="D160" s="179" t="s">
        <v>469</v>
      </c>
      <c r="E160" s="25" t="s">
        <v>17</v>
      </c>
      <c r="F160" s="24">
        <v>9.93</v>
      </c>
      <c r="G160" s="154">
        <v>73.400000000000006</v>
      </c>
      <c r="H160" s="154">
        <f>TRUNC(G160 * (1 + 22.85 / 100), 2)</f>
        <v>90.17</v>
      </c>
      <c r="I160" s="154">
        <f>TRUNC(F160 * H160, 2)</f>
        <v>895.38</v>
      </c>
      <c r="J160" s="26">
        <f t="shared" si="14"/>
        <v>1.3701476805516705E-3</v>
      </c>
    </row>
    <row r="161" spans="1:10" x14ac:dyDescent="0.2">
      <c r="A161" s="3" t="s">
        <v>490</v>
      </c>
      <c r="B161" s="3"/>
      <c r="C161" s="3"/>
      <c r="D161" s="3" t="s">
        <v>491</v>
      </c>
      <c r="E161" s="3"/>
      <c r="F161" s="4"/>
      <c r="G161" s="3"/>
      <c r="H161" s="3"/>
      <c r="I161" s="5">
        <v>8754.07</v>
      </c>
      <c r="J161" s="6">
        <f t="shared" si="14"/>
        <v>1.3395841660397777E-2</v>
      </c>
    </row>
    <row r="162" spans="1:10" ht="38.25" x14ac:dyDescent="0.2">
      <c r="A162" s="179" t="s">
        <v>492</v>
      </c>
      <c r="B162" s="24" t="s">
        <v>493</v>
      </c>
      <c r="C162" s="179" t="s">
        <v>13</v>
      </c>
      <c r="D162" s="179" t="s">
        <v>494</v>
      </c>
      <c r="E162" s="25" t="s">
        <v>17</v>
      </c>
      <c r="F162" s="24">
        <v>19.05</v>
      </c>
      <c r="G162" s="154">
        <v>222.87</v>
      </c>
      <c r="H162" s="154">
        <f>TRUNC(G162 * (1 + 22.85 / 100), 2)</f>
        <v>273.79000000000002</v>
      </c>
      <c r="I162" s="154">
        <f>TRUNC(F162 * H162, 2)</f>
        <v>5215.6899999999996</v>
      </c>
      <c r="J162" s="26">
        <f t="shared" si="14"/>
        <v>7.981265558730976E-3</v>
      </c>
    </row>
    <row r="163" spans="1:10" ht="38.25" x14ac:dyDescent="0.2">
      <c r="A163" s="179" t="s">
        <v>495</v>
      </c>
      <c r="B163" s="24" t="s">
        <v>496</v>
      </c>
      <c r="C163" s="179" t="s">
        <v>13</v>
      </c>
      <c r="D163" s="179" t="s">
        <v>497</v>
      </c>
      <c r="E163" s="25" t="s">
        <v>17</v>
      </c>
      <c r="F163" s="24">
        <v>19.05</v>
      </c>
      <c r="G163" s="154">
        <v>58.09</v>
      </c>
      <c r="H163" s="154">
        <f>TRUNC(G163 * (1 + 22.85 / 100), 2)</f>
        <v>71.36</v>
      </c>
      <c r="I163" s="154">
        <f>TRUNC(F163 * H163, 2)</f>
        <v>1359.4</v>
      </c>
      <c r="J163" s="26">
        <f t="shared" si="14"/>
        <v>2.0802103653665941E-3</v>
      </c>
    </row>
    <row r="164" spans="1:10" ht="25.5" x14ac:dyDescent="0.2">
      <c r="A164" s="179" t="s">
        <v>1673</v>
      </c>
      <c r="B164" s="24" t="s">
        <v>1674</v>
      </c>
      <c r="C164" s="179" t="s">
        <v>13</v>
      </c>
      <c r="D164" s="179" t="s">
        <v>1675</v>
      </c>
      <c r="E164" s="25" t="s">
        <v>17</v>
      </c>
      <c r="F164" s="24">
        <v>34.020000000000003</v>
      </c>
      <c r="G164" s="154">
        <v>52.14</v>
      </c>
      <c r="H164" s="154">
        <f>TRUNC(G164 * (1 + 22.85 / 100), 2)</f>
        <v>64.05</v>
      </c>
      <c r="I164" s="154">
        <f>TRUNC(F164 * H164, 2)</f>
        <v>2178.98</v>
      </c>
      <c r="J164" s="26">
        <f t="shared" si="14"/>
        <v>3.3343657363002067E-3</v>
      </c>
    </row>
    <row r="165" spans="1:10" x14ac:dyDescent="0.2">
      <c r="A165" s="3" t="s">
        <v>498</v>
      </c>
      <c r="B165" s="3"/>
      <c r="C165" s="3"/>
      <c r="D165" s="3" t="s">
        <v>499</v>
      </c>
      <c r="E165" s="3"/>
      <c r="F165" s="4"/>
      <c r="G165" s="3"/>
      <c r="H165" s="3"/>
      <c r="I165" s="5">
        <v>48184.41</v>
      </c>
      <c r="J165" s="6">
        <f t="shared" si="14"/>
        <v>7.3733786325639081E-2</v>
      </c>
    </row>
    <row r="166" spans="1:10" x14ac:dyDescent="0.2">
      <c r="A166" s="3" t="s">
        <v>500</v>
      </c>
      <c r="B166" s="3"/>
      <c r="C166" s="3"/>
      <c r="D166" s="3" t="s">
        <v>501</v>
      </c>
      <c r="E166" s="3"/>
      <c r="F166" s="4"/>
      <c r="G166" s="3"/>
      <c r="H166" s="3"/>
      <c r="I166" s="5">
        <v>36856.57</v>
      </c>
      <c r="J166" s="6">
        <f t="shared" si="14"/>
        <v>5.6399454866749625E-2</v>
      </c>
    </row>
    <row r="167" spans="1:10" ht="63.75" x14ac:dyDescent="0.2">
      <c r="A167" s="179" t="s">
        <v>502</v>
      </c>
      <c r="B167" s="24" t="s">
        <v>503</v>
      </c>
      <c r="C167" s="179" t="s">
        <v>13</v>
      </c>
      <c r="D167" s="179" t="s">
        <v>504</v>
      </c>
      <c r="E167" s="25" t="s">
        <v>27</v>
      </c>
      <c r="F167" s="24">
        <v>20</v>
      </c>
      <c r="G167" s="154">
        <v>915.67</v>
      </c>
      <c r="H167" s="154">
        <f t="shared" ref="H167:H175" si="15">TRUNC(G167 * (1 + 22.85 / 100), 2)</f>
        <v>1124.9000000000001</v>
      </c>
      <c r="I167" s="154">
        <f t="shared" ref="I167:I175" si="16">TRUNC(F167 * H167, 2)</f>
        <v>22498</v>
      </c>
      <c r="J167" s="26">
        <f t="shared" si="14"/>
        <v>3.4427374429908508E-2</v>
      </c>
    </row>
    <row r="168" spans="1:10" ht="63.75" x14ac:dyDescent="0.2">
      <c r="A168" s="179" t="s">
        <v>505</v>
      </c>
      <c r="B168" s="24" t="s">
        <v>506</v>
      </c>
      <c r="C168" s="179" t="s">
        <v>13</v>
      </c>
      <c r="D168" s="179" t="s">
        <v>507</v>
      </c>
      <c r="E168" s="25" t="s">
        <v>27</v>
      </c>
      <c r="F168" s="24">
        <v>4</v>
      </c>
      <c r="G168" s="154">
        <v>993.23</v>
      </c>
      <c r="H168" s="154">
        <f t="shared" si="15"/>
        <v>1220.18</v>
      </c>
      <c r="I168" s="154">
        <f t="shared" si="16"/>
        <v>4880.72</v>
      </c>
      <c r="J168" s="26">
        <f t="shared" si="14"/>
        <v>7.4686805461615735E-3</v>
      </c>
    </row>
    <row r="169" spans="1:10" ht="25.5" x14ac:dyDescent="0.2">
      <c r="A169" s="179" t="s">
        <v>508</v>
      </c>
      <c r="B169" s="24" t="s">
        <v>509</v>
      </c>
      <c r="C169" s="179" t="s">
        <v>13</v>
      </c>
      <c r="D169" s="179" t="s">
        <v>1676</v>
      </c>
      <c r="E169" s="25" t="s">
        <v>27</v>
      </c>
      <c r="F169" s="24">
        <v>4</v>
      </c>
      <c r="G169" s="154">
        <v>358.65</v>
      </c>
      <c r="H169" s="154">
        <f t="shared" si="15"/>
        <v>440.6</v>
      </c>
      <c r="I169" s="154">
        <f t="shared" si="16"/>
        <v>1762.4</v>
      </c>
      <c r="J169" s="26">
        <f t="shared" si="14"/>
        <v>2.696897710697429E-3</v>
      </c>
    </row>
    <row r="170" spans="1:10" ht="25.5" x14ac:dyDescent="0.2">
      <c r="A170" s="179" t="s">
        <v>510</v>
      </c>
      <c r="B170" s="24" t="s">
        <v>511</v>
      </c>
      <c r="C170" s="179" t="s">
        <v>32</v>
      </c>
      <c r="D170" s="179" t="s">
        <v>1677</v>
      </c>
      <c r="E170" s="25" t="s">
        <v>27</v>
      </c>
      <c r="F170" s="24">
        <v>4</v>
      </c>
      <c r="G170" s="154">
        <v>199.15</v>
      </c>
      <c r="H170" s="154">
        <f t="shared" si="15"/>
        <v>244.65</v>
      </c>
      <c r="I170" s="154">
        <f t="shared" si="16"/>
        <v>978.6</v>
      </c>
      <c r="J170" s="26">
        <f t="shared" si="14"/>
        <v>1.4974943824832638E-3</v>
      </c>
    </row>
    <row r="171" spans="1:10" ht="38.25" x14ac:dyDescent="0.2">
      <c r="A171" s="179" t="s">
        <v>512</v>
      </c>
      <c r="B171" s="24" t="s">
        <v>513</v>
      </c>
      <c r="C171" s="179" t="s">
        <v>13</v>
      </c>
      <c r="D171" s="179" t="s">
        <v>514</v>
      </c>
      <c r="E171" s="25" t="s">
        <v>17</v>
      </c>
      <c r="F171" s="24">
        <v>2.2400000000000002</v>
      </c>
      <c r="G171" s="154">
        <v>939.57</v>
      </c>
      <c r="H171" s="154">
        <f t="shared" si="15"/>
        <v>1154.26</v>
      </c>
      <c r="I171" s="154">
        <f t="shared" si="16"/>
        <v>2585.54</v>
      </c>
      <c r="J171" s="26">
        <f t="shared" si="14"/>
        <v>3.956500741555056E-3</v>
      </c>
    </row>
    <row r="172" spans="1:10" ht="51" x14ac:dyDescent="0.2">
      <c r="A172" s="179" t="s">
        <v>515</v>
      </c>
      <c r="B172" s="24" t="s">
        <v>516</v>
      </c>
      <c r="C172" s="179" t="s">
        <v>32</v>
      </c>
      <c r="D172" s="179" t="s">
        <v>517</v>
      </c>
      <c r="E172" s="25" t="s">
        <v>27</v>
      </c>
      <c r="F172" s="24">
        <v>2</v>
      </c>
      <c r="G172" s="154">
        <v>1235.8699999999999</v>
      </c>
      <c r="H172" s="154">
        <f t="shared" si="15"/>
        <v>1518.26</v>
      </c>
      <c r="I172" s="154">
        <f t="shared" si="16"/>
        <v>3036.52</v>
      </c>
      <c r="J172" s="26">
        <f t="shared" si="14"/>
        <v>4.6466090765359498E-3</v>
      </c>
    </row>
    <row r="173" spans="1:10" ht="25.5" x14ac:dyDescent="0.2">
      <c r="A173" s="179" t="s">
        <v>518</v>
      </c>
      <c r="B173" s="24" t="s">
        <v>519</v>
      </c>
      <c r="C173" s="179" t="s">
        <v>13</v>
      </c>
      <c r="D173" s="179" t="s">
        <v>520</v>
      </c>
      <c r="E173" s="25" t="s">
        <v>20</v>
      </c>
      <c r="F173" s="24">
        <v>3.58</v>
      </c>
      <c r="G173" s="154">
        <v>114.98</v>
      </c>
      <c r="H173" s="154">
        <f t="shared" si="15"/>
        <v>141.25</v>
      </c>
      <c r="I173" s="154">
        <f t="shared" si="16"/>
        <v>505.67</v>
      </c>
      <c r="J173" s="26">
        <f t="shared" si="14"/>
        <v>7.7379724544278774E-4</v>
      </c>
    </row>
    <row r="174" spans="1:10" ht="25.5" x14ac:dyDescent="0.2">
      <c r="A174" s="179" t="s">
        <v>521</v>
      </c>
      <c r="B174" s="24" t="s">
        <v>522</v>
      </c>
      <c r="C174" s="179" t="s">
        <v>32</v>
      </c>
      <c r="D174" s="179" t="s">
        <v>523</v>
      </c>
      <c r="E174" s="25" t="s">
        <v>27</v>
      </c>
      <c r="F174" s="24">
        <v>1</v>
      </c>
      <c r="G174" s="154">
        <v>136.06</v>
      </c>
      <c r="H174" s="154">
        <f t="shared" si="15"/>
        <v>167.14</v>
      </c>
      <c r="I174" s="154">
        <f t="shared" si="16"/>
        <v>167.14</v>
      </c>
      <c r="J174" s="26">
        <f t="shared" si="14"/>
        <v>2.5576457294936917E-4</v>
      </c>
    </row>
    <row r="175" spans="1:10" ht="25.5" x14ac:dyDescent="0.2">
      <c r="A175" s="179" t="s">
        <v>524</v>
      </c>
      <c r="B175" s="24" t="s">
        <v>525</v>
      </c>
      <c r="C175" s="179" t="s">
        <v>13</v>
      </c>
      <c r="D175" s="179" t="s">
        <v>526</v>
      </c>
      <c r="E175" s="25" t="s">
        <v>27</v>
      </c>
      <c r="F175" s="24">
        <v>1</v>
      </c>
      <c r="G175" s="154">
        <v>359.78</v>
      </c>
      <c r="H175" s="154">
        <f t="shared" si="15"/>
        <v>441.98</v>
      </c>
      <c r="I175" s="154">
        <f t="shared" si="16"/>
        <v>441.98</v>
      </c>
      <c r="J175" s="26">
        <f t="shared" si="14"/>
        <v>6.7633616101568867E-4</v>
      </c>
    </row>
    <row r="176" spans="1:10" x14ac:dyDescent="0.2">
      <c r="A176" s="3" t="s">
        <v>527</v>
      </c>
      <c r="B176" s="3"/>
      <c r="C176" s="3"/>
      <c r="D176" s="3" t="s">
        <v>528</v>
      </c>
      <c r="E176" s="3"/>
      <c r="F176" s="4"/>
      <c r="G176" s="3"/>
      <c r="H176" s="3"/>
      <c r="I176" s="5">
        <v>11327.84</v>
      </c>
      <c r="J176" s="6">
        <f t="shared" si="14"/>
        <v>1.7334331458889449E-2</v>
      </c>
    </row>
    <row r="177" spans="1:10" ht="38.25" x14ac:dyDescent="0.2">
      <c r="A177" s="179" t="s">
        <v>529</v>
      </c>
      <c r="B177" s="24" t="s">
        <v>530</v>
      </c>
      <c r="C177" s="179" t="s">
        <v>32</v>
      </c>
      <c r="D177" s="179" t="s">
        <v>531</v>
      </c>
      <c r="E177" s="25" t="s">
        <v>17</v>
      </c>
      <c r="F177" s="24">
        <v>3.73</v>
      </c>
      <c r="G177" s="154">
        <v>1018.12</v>
      </c>
      <c r="H177" s="154">
        <f>TRUNC(G177 * (1 + 22.85 / 100), 2)</f>
        <v>1250.76</v>
      </c>
      <c r="I177" s="154">
        <f>TRUNC(F177 * H177, 2)</f>
        <v>4665.33</v>
      </c>
      <c r="J177" s="26">
        <f t="shared" si="14"/>
        <v>7.1390818183431895E-3</v>
      </c>
    </row>
    <row r="178" spans="1:10" ht="25.5" x14ac:dyDescent="0.2">
      <c r="A178" s="179" t="s">
        <v>532</v>
      </c>
      <c r="B178" s="24" t="s">
        <v>533</v>
      </c>
      <c r="C178" s="179" t="s">
        <v>32</v>
      </c>
      <c r="D178" s="179" t="s">
        <v>534</v>
      </c>
      <c r="E178" s="25" t="s">
        <v>17</v>
      </c>
      <c r="F178" s="24">
        <v>2.2200000000000002</v>
      </c>
      <c r="G178" s="154">
        <v>464.49</v>
      </c>
      <c r="H178" s="154">
        <f>TRUNC(G178 * (1 + 22.85 / 100), 2)</f>
        <v>570.62</v>
      </c>
      <c r="I178" s="154">
        <f>TRUNC(F178 * H178, 2)</f>
        <v>1266.77</v>
      </c>
      <c r="J178" s="26">
        <f t="shared" si="14"/>
        <v>1.9384640904336031E-3</v>
      </c>
    </row>
    <row r="179" spans="1:10" x14ac:dyDescent="0.2">
      <c r="A179" s="179" t="s">
        <v>535</v>
      </c>
      <c r="B179" s="24" t="s">
        <v>536</v>
      </c>
      <c r="C179" s="179" t="s">
        <v>32</v>
      </c>
      <c r="D179" s="179" t="s">
        <v>537</v>
      </c>
      <c r="E179" s="25" t="s">
        <v>17</v>
      </c>
      <c r="F179" s="24">
        <v>22.81</v>
      </c>
      <c r="G179" s="154">
        <v>182.36</v>
      </c>
      <c r="H179" s="154">
        <f>TRUNC(G179 * (1 + 22.85 / 100), 2)</f>
        <v>224.02</v>
      </c>
      <c r="I179" s="154">
        <f>TRUNC(F179 * H179, 2)</f>
        <v>5109.8900000000003</v>
      </c>
      <c r="J179" s="26">
        <f t="shared" si="14"/>
        <v>7.8193660025622381E-3</v>
      </c>
    </row>
    <row r="180" spans="1:10" ht="38.25" x14ac:dyDescent="0.2">
      <c r="A180" s="179" t="s">
        <v>538</v>
      </c>
      <c r="B180" s="24" t="s">
        <v>539</v>
      </c>
      <c r="C180" s="179" t="s">
        <v>13</v>
      </c>
      <c r="D180" s="179" t="s">
        <v>540</v>
      </c>
      <c r="E180" s="25" t="s">
        <v>20</v>
      </c>
      <c r="F180" s="24">
        <v>1.4</v>
      </c>
      <c r="G180" s="154">
        <v>166.21</v>
      </c>
      <c r="H180" s="154">
        <f>TRUNC(G180 * (1 + 22.85 / 100), 2)</f>
        <v>204.18</v>
      </c>
      <c r="I180" s="154">
        <f>TRUNC(F180 * H180, 2)</f>
        <v>285.85000000000002</v>
      </c>
      <c r="J180" s="26">
        <f t="shared" si="14"/>
        <v>4.3741954755041997E-4</v>
      </c>
    </row>
    <row r="181" spans="1:10" x14ac:dyDescent="0.2">
      <c r="A181" s="3" t="s">
        <v>541</v>
      </c>
      <c r="B181" s="3"/>
      <c r="C181" s="3"/>
      <c r="D181" s="3" t="s">
        <v>542</v>
      </c>
      <c r="E181" s="3"/>
      <c r="F181" s="4"/>
      <c r="G181" s="3"/>
      <c r="H181" s="3"/>
      <c r="I181" s="5">
        <v>7889.66</v>
      </c>
      <c r="J181" s="6">
        <f t="shared" si="14"/>
        <v>1.2073085560701928E-2</v>
      </c>
    </row>
    <row r="182" spans="1:10" ht="25.5" x14ac:dyDescent="0.2">
      <c r="A182" s="179" t="s">
        <v>543</v>
      </c>
      <c r="B182" s="24" t="s">
        <v>544</v>
      </c>
      <c r="C182" s="179" t="s">
        <v>13</v>
      </c>
      <c r="D182" s="179" t="s">
        <v>545</v>
      </c>
      <c r="E182" s="25" t="s">
        <v>27</v>
      </c>
      <c r="F182" s="24">
        <v>11</v>
      </c>
      <c r="G182" s="154">
        <v>20.72</v>
      </c>
      <c r="H182" s="154">
        <f t="shared" ref="H182:H209" si="17">TRUNC(G182 * (1 + 22.85 / 100), 2)</f>
        <v>25.45</v>
      </c>
      <c r="I182" s="154">
        <f t="shared" ref="I182:I209" si="18">TRUNC(F182 * H182, 2)</f>
        <v>279.95</v>
      </c>
      <c r="J182" s="26">
        <f t="shared" si="14"/>
        <v>4.2839112239545236E-4</v>
      </c>
    </row>
    <row r="183" spans="1:10" ht="25.5" x14ac:dyDescent="0.2">
      <c r="A183" s="179" t="s">
        <v>546</v>
      </c>
      <c r="B183" s="24" t="s">
        <v>547</v>
      </c>
      <c r="C183" s="179" t="s">
        <v>13</v>
      </c>
      <c r="D183" s="179" t="s">
        <v>548</v>
      </c>
      <c r="E183" s="25" t="s">
        <v>27</v>
      </c>
      <c r="F183" s="24">
        <v>2</v>
      </c>
      <c r="G183" s="154">
        <v>19.91</v>
      </c>
      <c r="H183" s="154">
        <f t="shared" si="17"/>
        <v>24.45</v>
      </c>
      <c r="I183" s="154">
        <f t="shared" si="18"/>
        <v>48.9</v>
      </c>
      <c r="J183" s="26">
        <f t="shared" si="14"/>
        <v>7.4828811877612511E-5</v>
      </c>
    </row>
    <row r="184" spans="1:10" ht="25.5" x14ac:dyDescent="0.2">
      <c r="A184" s="179" t="s">
        <v>549</v>
      </c>
      <c r="B184" s="24" t="s">
        <v>550</v>
      </c>
      <c r="C184" s="179" t="s">
        <v>13</v>
      </c>
      <c r="D184" s="179" t="s">
        <v>551</v>
      </c>
      <c r="E184" s="25" t="s">
        <v>27</v>
      </c>
      <c r="F184" s="24">
        <v>13</v>
      </c>
      <c r="G184" s="154">
        <v>55.82</v>
      </c>
      <c r="H184" s="154">
        <f t="shared" si="17"/>
        <v>68.569999999999993</v>
      </c>
      <c r="I184" s="154">
        <f t="shared" si="18"/>
        <v>891.41</v>
      </c>
      <c r="J184" s="26">
        <f t="shared" si="14"/>
        <v>1.3640726215914634E-3</v>
      </c>
    </row>
    <row r="185" spans="1:10" ht="25.5" x14ac:dyDescent="0.2">
      <c r="A185" s="179" t="s">
        <v>552</v>
      </c>
      <c r="B185" s="24" t="s">
        <v>553</v>
      </c>
      <c r="C185" s="179" t="s">
        <v>13</v>
      </c>
      <c r="D185" s="179" t="s">
        <v>554</v>
      </c>
      <c r="E185" s="25" t="s">
        <v>27</v>
      </c>
      <c r="F185" s="24">
        <v>1</v>
      </c>
      <c r="G185" s="154">
        <v>34.770000000000003</v>
      </c>
      <c r="H185" s="154">
        <f t="shared" si="17"/>
        <v>42.71</v>
      </c>
      <c r="I185" s="154">
        <f t="shared" si="18"/>
        <v>42.71</v>
      </c>
      <c r="J185" s="26">
        <f t="shared" si="14"/>
        <v>6.5356616672655014E-5</v>
      </c>
    </row>
    <row r="186" spans="1:10" ht="25.5" x14ac:dyDescent="0.2">
      <c r="A186" s="179" t="s">
        <v>555</v>
      </c>
      <c r="B186" s="24" t="s">
        <v>556</v>
      </c>
      <c r="C186" s="179" t="s">
        <v>13</v>
      </c>
      <c r="D186" s="179" t="s">
        <v>557</v>
      </c>
      <c r="E186" s="25" t="s">
        <v>27</v>
      </c>
      <c r="F186" s="24">
        <v>1</v>
      </c>
      <c r="G186" s="154">
        <v>52.92</v>
      </c>
      <c r="H186" s="154">
        <f t="shared" si="17"/>
        <v>65.010000000000005</v>
      </c>
      <c r="I186" s="154">
        <f t="shared" si="18"/>
        <v>65.010000000000005</v>
      </c>
      <c r="J186" s="26">
        <f t="shared" si="14"/>
        <v>9.9481003275329028E-5</v>
      </c>
    </row>
    <row r="187" spans="1:10" ht="25.5" x14ac:dyDescent="0.2">
      <c r="A187" s="179" t="s">
        <v>558</v>
      </c>
      <c r="B187" s="24" t="s">
        <v>559</v>
      </c>
      <c r="C187" s="179" t="s">
        <v>13</v>
      </c>
      <c r="D187" s="179" t="s">
        <v>560</v>
      </c>
      <c r="E187" s="25" t="s">
        <v>27</v>
      </c>
      <c r="F187" s="24">
        <v>2</v>
      </c>
      <c r="G187" s="154">
        <v>36.44</v>
      </c>
      <c r="H187" s="154">
        <f t="shared" si="17"/>
        <v>44.76</v>
      </c>
      <c r="I187" s="154">
        <f t="shared" si="18"/>
        <v>89.52</v>
      </c>
      <c r="J187" s="26">
        <f t="shared" si="14"/>
        <v>1.3698722370723664E-4</v>
      </c>
    </row>
    <row r="188" spans="1:10" ht="38.25" x14ac:dyDescent="0.2">
      <c r="A188" s="179" t="s">
        <v>561</v>
      </c>
      <c r="B188" s="24" t="s">
        <v>562</v>
      </c>
      <c r="C188" s="179" t="s">
        <v>13</v>
      </c>
      <c r="D188" s="179" t="s">
        <v>563</v>
      </c>
      <c r="E188" s="25" t="s">
        <v>27</v>
      </c>
      <c r="F188" s="24">
        <v>4</v>
      </c>
      <c r="G188" s="154">
        <v>59.14</v>
      </c>
      <c r="H188" s="154">
        <f t="shared" si="17"/>
        <v>72.650000000000006</v>
      </c>
      <c r="I188" s="154">
        <f t="shared" si="18"/>
        <v>290.60000000000002</v>
      </c>
      <c r="J188" s="26">
        <f t="shared" si="14"/>
        <v>4.4468819492094472E-4</v>
      </c>
    </row>
    <row r="189" spans="1:10" ht="25.5" x14ac:dyDescent="0.2">
      <c r="A189" s="179" t="s">
        <v>564</v>
      </c>
      <c r="B189" s="24" t="s">
        <v>565</v>
      </c>
      <c r="C189" s="179" t="s">
        <v>13</v>
      </c>
      <c r="D189" s="179" t="s">
        <v>566</v>
      </c>
      <c r="E189" s="25" t="s">
        <v>27</v>
      </c>
      <c r="F189" s="24">
        <v>3</v>
      </c>
      <c r="G189" s="154">
        <v>56.23</v>
      </c>
      <c r="H189" s="154">
        <f t="shared" si="17"/>
        <v>69.069999999999993</v>
      </c>
      <c r="I189" s="154">
        <f t="shared" si="18"/>
        <v>207.21</v>
      </c>
      <c r="J189" s="26">
        <f t="shared" si="14"/>
        <v>3.1708135192556419E-4</v>
      </c>
    </row>
    <row r="190" spans="1:10" x14ac:dyDescent="0.2">
      <c r="A190" s="179" t="s">
        <v>567</v>
      </c>
      <c r="B190" s="24" t="s">
        <v>568</v>
      </c>
      <c r="C190" s="179" t="s">
        <v>32</v>
      </c>
      <c r="D190" s="179" t="s">
        <v>569</v>
      </c>
      <c r="E190" s="25" t="s">
        <v>27</v>
      </c>
      <c r="F190" s="24">
        <v>49</v>
      </c>
      <c r="G190" s="154">
        <v>4.25</v>
      </c>
      <c r="H190" s="154">
        <f t="shared" si="17"/>
        <v>5.22</v>
      </c>
      <c r="I190" s="154">
        <f t="shared" si="18"/>
        <v>255.78</v>
      </c>
      <c r="J190" s="26">
        <f t="shared" si="14"/>
        <v>3.9140518409111919E-4</v>
      </c>
    </row>
    <row r="191" spans="1:10" ht="38.25" x14ac:dyDescent="0.2">
      <c r="A191" s="179" t="s">
        <v>570</v>
      </c>
      <c r="B191" s="24" t="s">
        <v>571</v>
      </c>
      <c r="C191" s="179" t="s">
        <v>13</v>
      </c>
      <c r="D191" s="179" t="s">
        <v>572</v>
      </c>
      <c r="E191" s="25" t="s">
        <v>20</v>
      </c>
      <c r="F191" s="24">
        <v>43.6</v>
      </c>
      <c r="G191" s="154">
        <v>11.86</v>
      </c>
      <c r="H191" s="154">
        <f t="shared" si="17"/>
        <v>14.57</v>
      </c>
      <c r="I191" s="154">
        <f t="shared" si="18"/>
        <v>635.25</v>
      </c>
      <c r="J191" s="26">
        <f t="shared" si="14"/>
        <v>9.7208594571070238E-4</v>
      </c>
    </row>
    <row r="192" spans="1:10" ht="38.25" x14ac:dyDescent="0.2">
      <c r="A192" s="179" t="s">
        <v>573</v>
      </c>
      <c r="B192" s="24" t="s">
        <v>574</v>
      </c>
      <c r="C192" s="179" t="s">
        <v>13</v>
      </c>
      <c r="D192" s="179" t="s">
        <v>575</v>
      </c>
      <c r="E192" s="25" t="s">
        <v>20</v>
      </c>
      <c r="F192" s="24">
        <v>1.2</v>
      </c>
      <c r="G192" s="154">
        <v>20.51</v>
      </c>
      <c r="H192" s="154">
        <f t="shared" si="17"/>
        <v>25.19</v>
      </c>
      <c r="I192" s="154">
        <f t="shared" si="18"/>
        <v>30.22</v>
      </c>
      <c r="J192" s="26">
        <f t="shared" si="14"/>
        <v>4.6243899692054192E-5</v>
      </c>
    </row>
    <row r="193" spans="1:10" ht="38.25" x14ac:dyDescent="0.2">
      <c r="A193" s="179" t="s">
        <v>576</v>
      </c>
      <c r="B193" s="24" t="s">
        <v>577</v>
      </c>
      <c r="C193" s="179" t="s">
        <v>13</v>
      </c>
      <c r="D193" s="179" t="s">
        <v>578</v>
      </c>
      <c r="E193" s="25" t="s">
        <v>20</v>
      </c>
      <c r="F193" s="24">
        <v>37.6</v>
      </c>
      <c r="G193" s="154">
        <v>17.8</v>
      </c>
      <c r="H193" s="154">
        <f t="shared" si="17"/>
        <v>21.86</v>
      </c>
      <c r="I193" s="154">
        <f t="shared" si="18"/>
        <v>821.93</v>
      </c>
      <c r="J193" s="26">
        <f t="shared" si="14"/>
        <v>1.2577514385800827E-3</v>
      </c>
    </row>
    <row r="194" spans="1:10" ht="51" x14ac:dyDescent="0.2">
      <c r="A194" s="179" t="s">
        <v>579</v>
      </c>
      <c r="B194" s="24" t="s">
        <v>580</v>
      </c>
      <c r="C194" s="179" t="s">
        <v>32</v>
      </c>
      <c r="D194" s="179" t="s">
        <v>581</v>
      </c>
      <c r="E194" s="25" t="s">
        <v>27</v>
      </c>
      <c r="F194" s="24">
        <v>10</v>
      </c>
      <c r="G194" s="154">
        <v>73.650000000000006</v>
      </c>
      <c r="H194" s="154">
        <f t="shared" si="17"/>
        <v>90.47</v>
      </c>
      <c r="I194" s="154">
        <f t="shared" si="18"/>
        <v>904.7</v>
      </c>
      <c r="J194" s="26">
        <f t="shared" si="14"/>
        <v>1.3844095318134159E-3</v>
      </c>
    </row>
    <row r="195" spans="1:10" ht="38.25" x14ac:dyDescent="0.2">
      <c r="A195" s="179" t="s">
        <v>582</v>
      </c>
      <c r="B195" s="24" t="s">
        <v>583</v>
      </c>
      <c r="C195" s="179" t="s">
        <v>32</v>
      </c>
      <c r="D195" s="179" t="s">
        <v>584</v>
      </c>
      <c r="E195" s="25" t="s">
        <v>27</v>
      </c>
      <c r="F195" s="24">
        <v>12</v>
      </c>
      <c r="G195" s="154">
        <v>51.11</v>
      </c>
      <c r="H195" s="154">
        <f t="shared" si="17"/>
        <v>62.78</v>
      </c>
      <c r="I195" s="154">
        <f t="shared" si="18"/>
        <v>753.36</v>
      </c>
      <c r="J195" s="26">
        <f t="shared" si="14"/>
        <v>1.1528227753807394E-3</v>
      </c>
    </row>
    <row r="196" spans="1:10" ht="38.25" x14ac:dyDescent="0.2">
      <c r="A196" s="179" t="s">
        <v>585</v>
      </c>
      <c r="B196" s="24" t="s">
        <v>586</v>
      </c>
      <c r="C196" s="179" t="s">
        <v>13</v>
      </c>
      <c r="D196" s="179" t="s">
        <v>587</v>
      </c>
      <c r="E196" s="25" t="s">
        <v>20</v>
      </c>
      <c r="F196" s="24">
        <v>40</v>
      </c>
      <c r="G196" s="154">
        <v>3.19</v>
      </c>
      <c r="H196" s="154">
        <f t="shared" si="17"/>
        <v>3.91</v>
      </c>
      <c r="I196" s="154">
        <f t="shared" si="18"/>
        <v>156.4</v>
      </c>
      <c r="J196" s="26">
        <f t="shared" si="14"/>
        <v>2.3932977868422489E-4</v>
      </c>
    </row>
    <row r="197" spans="1:10" ht="38.25" x14ac:dyDescent="0.2">
      <c r="A197" s="179" t="s">
        <v>588</v>
      </c>
      <c r="B197" s="24" t="s">
        <v>586</v>
      </c>
      <c r="C197" s="179" t="s">
        <v>13</v>
      </c>
      <c r="D197" s="179" t="s">
        <v>589</v>
      </c>
      <c r="E197" s="25" t="s">
        <v>20</v>
      </c>
      <c r="F197" s="24">
        <v>50</v>
      </c>
      <c r="G197" s="154">
        <v>3.19</v>
      </c>
      <c r="H197" s="154">
        <f t="shared" si="17"/>
        <v>3.91</v>
      </c>
      <c r="I197" s="154">
        <f t="shared" si="18"/>
        <v>195.5</v>
      </c>
      <c r="J197" s="26">
        <f t="shared" si="14"/>
        <v>2.9916222335528111E-4</v>
      </c>
    </row>
    <row r="198" spans="1:10" ht="38.25" x14ac:dyDescent="0.2">
      <c r="A198" s="179" t="s">
        <v>590</v>
      </c>
      <c r="B198" s="24" t="s">
        <v>586</v>
      </c>
      <c r="C198" s="179" t="s">
        <v>13</v>
      </c>
      <c r="D198" s="179" t="s">
        <v>591</v>
      </c>
      <c r="E198" s="25" t="s">
        <v>20</v>
      </c>
      <c r="F198" s="24">
        <v>50</v>
      </c>
      <c r="G198" s="154">
        <v>3.19</v>
      </c>
      <c r="H198" s="154">
        <f t="shared" si="17"/>
        <v>3.91</v>
      </c>
      <c r="I198" s="154">
        <f t="shared" si="18"/>
        <v>195.5</v>
      </c>
      <c r="J198" s="26">
        <f t="shared" ref="J198:J261" si="19">I198 / 653491.6</f>
        <v>2.9916222335528111E-4</v>
      </c>
    </row>
    <row r="199" spans="1:10" ht="38.25" x14ac:dyDescent="0.2">
      <c r="A199" s="179" t="s">
        <v>592</v>
      </c>
      <c r="B199" s="24" t="s">
        <v>593</v>
      </c>
      <c r="C199" s="179" t="s">
        <v>13</v>
      </c>
      <c r="D199" s="179" t="s">
        <v>594</v>
      </c>
      <c r="E199" s="25" t="s">
        <v>20</v>
      </c>
      <c r="F199" s="24">
        <v>60</v>
      </c>
      <c r="G199" s="154">
        <v>4.59</v>
      </c>
      <c r="H199" s="154">
        <f t="shared" si="17"/>
        <v>5.63</v>
      </c>
      <c r="I199" s="154">
        <f t="shared" si="18"/>
        <v>337.8</v>
      </c>
      <c r="J199" s="26">
        <f t="shared" si="19"/>
        <v>5.1691559616068522E-4</v>
      </c>
    </row>
    <row r="200" spans="1:10" ht="38.25" x14ac:dyDescent="0.2">
      <c r="A200" s="179" t="s">
        <v>595</v>
      </c>
      <c r="B200" s="24" t="s">
        <v>593</v>
      </c>
      <c r="C200" s="179" t="s">
        <v>13</v>
      </c>
      <c r="D200" s="179" t="s">
        <v>596</v>
      </c>
      <c r="E200" s="25" t="s">
        <v>20</v>
      </c>
      <c r="F200" s="24">
        <v>60</v>
      </c>
      <c r="G200" s="154">
        <v>4.59</v>
      </c>
      <c r="H200" s="154">
        <f t="shared" si="17"/>
        <v>5.63</v>
      </c>
      <c r="I200" s="154">
        <f t="shared" si="18"/>
        <v>337.8</v>
      </c>
      <c r="J200" s="26">
        <f t="shared" si="19"/>
        <v>5.1691559616068522E-4</v>
      </c>
    </row>
    <row r="201" spans="1:10" ht="38.25" x14ac:dyDescent="0.2">
      <c r="A201" s="179" t="s">
        <v>597</v>
      </c>
      <c r="B201" s="24" t="s">
        <v>593</v>
      </c>
      <c r="C201" s="179" t="s">
        <v>13</v>
      </c>
      <c r="D201" s="179" t="s">
        <v>598</v>
      </c>
      <c r="E201" s="25" t="s">
        <v>20</v>
      </c>
      <c r="F201" s="24">
        <v>60</v>
      </c>
      <c r="G201" s="154">
        <v>4.59</v>
      </c>
      <c r="H201" s="154">
        <f t="shared" si="17"/>
        <v>5.63</v>
      </c>
      <c r="I201" s="154">
        <f t="shared" si="18"/>
        <v>337.8</v>
      </c>
      <c r="J201" s="26">
        <f t="shared" si="19"/>
        <v>5.1691559616068522E-4</v>
      </c>
    </row>
    <row r="202" spans="1:10" ht="25.5" x14ac:dyDescent="0.2">
      <c r="A202" s="179" t="s">
        <v>599</v>
      </c>
      <c r="B202" s="24" t="s">
        <v>600</v>
      </c>
      <c r="C202" s="179" t="s">
        <v>13</v>
      </c>
      <c r="D202" s="179" t="s">
        <v>601</v>
      </c>
      <c r="E202" s="25" t="s">
        <v>27</v>
      </c>
      <c r="F202" s="24">
        <v>6</v>
      </c>
      <c r="G202" s="154">
        <v>65.5</v>
      </c>
      <c r="H202" s="154">
        <f t="shared" si="17"/>
        <v>80.459999999999994</v>
      </c>
      <c r="I202" s="154">
        <f t="shared" si="18"/>
        <v>482.76</v>
      </c>
      <c r="J202" s="26">
        <f t="shared" si="19"/>
        <v>7.3873941149358311E-4</v>
      </c>
    </row>
    <row r="203" spans="1:10" ht="25.5" x14ac:dyDescent="0.2">
      <c r="A203" s="179" t="s">
        <v>602</v>
      </c>
      <c r="B203" s="24" t="s">
        <v>553</v>
      </c>
      <c r="C203" s="179" t="s">
        <v>13</v>
      </c>
      <c r="D203" s="179" t="s">
        <v>554</v>
      </c>
      <c r="E203" s="25" t="s">
        <v>27</v>
      </c>
      <c r="F203" s="24">
        <v>3</v>
      </c>
      <c r="G203" s="154">
        <v>34.770000000000003</v>
      </c>
      <c r="H203" s="154">
        <f t="shared" si="17"/>
        <v>42.71</v>
      </c>
      <c r="I203" s="154">
        <f t="shared" si="18"/>
        <v>128.13</v>
      </c>
      <c r="J203" s="26">
        <f t="shared" si="19"/>
        <v>1.9606985001796503E-4</v>
      </c>
    </row>
    <row r="204" spans="1:10" ht="38.25" x14ac:dyDescent="0.2">
      <c r="A204" s="179" t="s">
        <v>603</v>
      </c>
      <c r="B204" s="24" t="s">
        <v>562</v>
      </c>
      <c r="C204" s="179" t="s">
        <v>13</v>
      </c>
      <c r="D204" s="179" t="s">
        <v>563</v>
      </c>
      <c r="E204" s="25" t="s">
        <v>27</v>
      </c>
      <c r="F204" s="24">
        <v>2</v>
      </c>
      <c r="G204" s="154">
        <v>59.14</v>
      </c>
      <c r="H204" s="154">
        <f t="shared" si="17"/>
        <v>72.650000000000006</v>
      </c>
      <c r="I204" s="154">
        <f t="shared" si="18"/>
        <v>145.30000000000001</v>
      </c>
      <c r="J204" s="26">
        <f t="shared" si="19"/>
        <v>2.2234409746047236E-4</v>
      </c>
    </row>
    <row r="205" spans="1:10" ht="25.5" x14ac:dyDescent="0.2">
      <c r="A205" s="179" t="s">
        <v>604</v>
      </c>
      <c r="B205" s="24" t="s">
        <v>605</v>
      </c>
      <c r="C205" s="179" t="s">
        <v>13</v>
      </c>
      <c r="D205" s="179" t="s">
        <v>606</v>
      </c>
      <c r="E205" s="25" t="s">
        <v>27</v>
      </c>
      <c r="F205" s="24">
        <v>9</v>
      </c>
      <c r="G205" s="154">
        <v>2.72</v>
      </c>
      <c r="H205" s="154">
        <f t="shared" si="17"/>
        <v>3.34</v>
      </c>
      <c r="I205" s="154">
        <f t="shared" si="18"/>
        <v>30.06</v>
      </c>
      <c r="J205" s="26">
        <f t="shared" si="19"/>
        <v>4.5999061043783883E-5</v>
      </c>
    </row>
    <row r="206" spans="1:10" ht="25.5" x14ac:dyDescent="0.2">
      <c r="A206" s="179" t="s">
        <v>607</v>
      </c>
      <c r="B206" s="24" t="s">
        <v>608</v>
      </c>
      <c r="C206" s="179" t="s">
        <v>13</v>
      </c>
      <c r="D206" s="179" t="s">
        <v>609</v>
      </c>
      <c r="E206" s="25" t="s">
        <v>27</v>
      </c>
      <c r="F206" s="24">
        <v>1</v>
      </c>
      <c r="G206" s="154">
        <v>61.13</v>
      </c>
      <c r="H206" s="154">
        <f t="shared" si="17"/>
        <v>75.09</v>
      </c>
      <c r="I206" s="154">
        <f t="shared" si="18"/>
        <v>75.09</v>
      </c>
      <c r="J206" s="26">
        <f t="shared" si="19"/>
        <v>1.1490583811635835E-4</v>
      </c>
    </row>
    <row r="207" spans="1:10" ht="25.5" x14ac:dyDescent="0.2">
      <c r="A207" s="179" t="s">
        <v>610</v>
      </c>
      <c r="B207" s="24" t="s">
        <v>611</v>
      </c>
      <c r="C207" s="179" t="s">
        <v>13</v>
      </c>
      <c r="D207" s="179" t="s">
        <v>612</v>
      </c>
      <c r="E207" s="25" t="s">
        <v>27</v>
      </c>
      <c r="F207" s="24">
        <v>1</v>
      </c>
      <c r="G207" s="154">
        <v>52.96</v>
      </c>
      <c r="H207" s="154">
        <f t="shared" si="17"/>
        <v>65.06</v>
      </c>
      <c r="I207" s="154">
        <f t="shared" si="18"/>
        <v>65.06</v>
      </c>
      <c r="J207" s="26">
        <f t="shared" si="19"/>
        <v>9.9557515352913497E-5</v>
      </c>
    </row>
    <row r="208" spans="1:10" ht="25.5" x14ac:dyDescent="0.2">
      <c r="A208" s="179" t="s">
        <v>613</v>
      </c>
      <c r="B208" s="24" t="s">
        <v>614</v>
      </c>
      <c r="C208" s="179" t="s">
        <v>32</v>
      </c>
      <c r="D208" s="179" t="s">
        <v>615</v>
      </c>
      <c r="E208" s="25" t="s">
        <v>27</v>
      </c>
      <c r="F208" s="24">
        <v>1</v>
      </c>
      <c r="G208" s="154">
        <v>43.21</v>
      </c>
      <c r="H208" s="154">
        <f t="shared" si="17"/>
        <v>53.08</v>
      </c>
      <c r="I208" s="154">
        <f t="shared" si="18"/>
        <v>53.08</v>
      </c>
      <c r="J208" s="26">
        <f t="shared" si="19"/>
        <v>8.1225221563674264E-5</v>
      </c>
    </row>
    <row r="209" spans="1:10" ht="38.25" x14ac:dyDescent="0.2">
      <c r="A209" s="179" t="s">
        <v>616</v>
      </c>
      <c r="B209" s="24" t="s">
        <v>617</v>
      </c>
      <c r="C209" s="179" t="s">
        <v>32</v>
      </c>
      <c r="D209" s="179" t="s">
        <v>618</v>
      </c>
      <c r="E209" s="25" t="s">
        <v>27</v>
      </c>
      <c r="F209" s="24">
        <v>1</v>
      </c>
      <c r="G209" s="154">
        <v>26.73</v>
      </c>
      <c r="H209" s="154">
        <f t="shared" si="17"/>
        <v>32.83</v>
      </c>
      <c r="I209" s="154">
        <f t="shared" si="18"/>
        <v>32.83</v>
      </c>
      <c r="J209" s="26">
        <f t="shared" si="19"/>
        <v>5.0237830141963566E-5</v>
      </c>
    </row>
    <row r="210" spans="1:10" x14ac:dyDescent="0.2">
      <c r="A210" s="3" t="s">
        <v>619</v>
      </c>
      <c r="B210" s="3"/>
      <c r="C210" s="3"/>
      <c r="D210" s="3" t="s">
        <v>620</v>
      </c>
      <c r="E210" s="3"/>
      <c r="F210" s="4"/>
      <c r="G210" s="3"/>
      <c r="H210" s="3"/>
      <c r="I210" s="5">
        <v>116496.38</v>
      </c>
      <c r="J210" s="6">
        <f t="shared" si="19"/>
        <v>0.17826760129740002</v>
      </c>
    </row>
    <row r="211" spans="1:10" x14ac:dyDescent="0.2">
      <c r="A211" s="3" t="s">
        <v>621</v>
      </c>
      <c r="B211" s="3"/>
      <c r="C211" s="3"/>
      <c r="D211" s="3" t="s">
        <v>622</v>
      </c>
      <c r="E211" s="3"/>
      <c r="F211" s="4"/>
      <c r="G211" s="3"/>
      <c r="H211" s="3"/>
      <c r="I211" s="5">
        <v>14501.52</v>
      </c>
      <c r="J211" s="6">
        <f t="shared" si="19"/>
        <v>2.219082846665512E-2</v>
      </c>
    </row>
    <row r="212" spans="1:10" ht="38.25" x14ac:dyDescent="0.2">
      <c r="A212" s="179" t="s">
        <v>623</v>
      </c>
      <c r="B212" s="24" t="s">
        <v>624</v>
      </c>
      <c r="C212" s="179" t="s">
        <v>13</v>
      </c>
      <c r="D212" s="179" t="s">
        <v>625</v>
      </c>
      <c r="E212" s="25" t="s">
        <v>27</v>
      </c>
      <c r="F212" s="24">
        <v>2</v>
      </c>
      <c r="G212" s="154">
        <v>311.49</v>
      </c>
      <c r="H212" s="154">
        <f t="shared" ref="H212:H220" si="20">TRUNC(G212 * (1 + 22.85 / 100), 2)</f>
        <v>382.66</v>
      </c>
      <c r="I212" s="154">
        <f t="shared" ref="I212:I220" si="21">TRUNC(F212 * H212, 2)</f>
        <v>765.32</v>
      </c>
      <c r="J212" s="26">
        <f t="shared" si="19"/>
        <v>1.1711244643389448E-3</v>
      </c>
    </row>
    <row r="213" spans="1:10" ht="25.5" x14ac:dyDescent="0.2">
      <c r="A213" s="179" t="s">
        <v>626</v>
      </c>
      <c r="B213" s="24" t="s">
        <v>627</v>
      </c>
      <c r="C213" s="179" t="s">
        <v>13</v>
      </c>
      <c r="D213" s="179" t="s">
        <v>628</v>
      </c>
      <c r="E213" s="25" t="s">
        <v>27</v>
      </c>
      <c r="F213" s="24">
        <v>17</v>
      </c>
      <c r="G213" s="154">
        <v>156.13999999999999</v>
      </c>
      <c r="H213" s="154">
        <f t="shared" si="20"/>
        <v>191.81</v>
      </c>
      <c r="I213" s="154">
        <f t="shared" si="21"/>
        <v>3260.77</v>
      </c>
      <c r="J213" s="26">
        <f t="shared" si="19"/>
        <v>4.9897657445023011E-3</v>
      </c>
    </row>
    <row r="214" spans="1:10" ht="25.5" x14ac:dyDescent="0.2">
      <c r="A214" s="179" t="s">
        <v>629</v>
      </c>
      <c r="B214" s="24" t="s">
        <v>630</v>
      </c>
      <c r="C214" s="179" t="s">
        <v>13</v>
      </c>
      <c r="D214" s="179" t="s">
        <v>631</v>
      </c>
      <c r="E214" s="25" t="s">
        <v>27</v>
      </c>
      <c r="F214" s="24">
        <v>1</v>
      </c>
      <c r="G214" s="154">
        <v>732.21</v>
      </c>
      <c r="H214" s="154">
        <f t="shared" si="20"/>
        <v>899.51</v>
      </c>
      <c r="I214" s="154">
        <f t="shared" si="21"/>
        <v>899.51</v>
      </c>
      <c r="J214" s="26">
        <f t="shared" si="19"/>
        <v>1.3764675781601477E-3</v>
      </c>
    </row>
    <row r="215" spans="1:10" ht="51" x14ac:dyDescent="0.2">
      <c r="A215" s="179" t="s">
        <v>632</v>
      </c>
      <c r="B215" s="24" t="s">
        <v>633</v>
      </c>
      <c r="C215" s="179" t="s">
        <v>13</v>
      </c>
      <c r="D215" s="179" t="s">
        <v>634</v>
      </c>
      <c r="E215" s="25" t="s">
        <v>27</v>
      </c>
      <c r="F215" s="24">
        <v>3</v>
      </c>
      <c r="G215" s="154">
        <v>753.93</v>
      </c>
      <c r="H215" s="154">
        <f t="shared" si="20"/>
        <v>926.2</v>
      </c>
      <c r="I215" s="154">
        <f t="shared" si="21"/>
        <v>2778.6</v>
      </c>
      <c r="J215" s="26">
        <f t="shared" si="19"/>
        <v>4.2519291755242147E-3</v>
      </c>
    </row>
    <row r="216" spans="1:10" ht="25.5" x14ac:dyDescent="0.2">
      <c r="A216" s="179" t="s">
        <v>635</v>
      </c>
      <c r="B216" s="24" t="s">
        <v>636</v>
      </c>
      <c r="C216" s="179" t="s">
        <v>13</v>
      </c>
      <c r="D216" s="179" t="s">
        <v>637</v>
      </c>
      <c r="E216" s="25" t="s">
        <v>27</v>
      </c>
      <c r="F216" s="24">
        <v>5</v>
      </c>
      <c r="G216" s="154">
        <v>45.81</v>
      </c>
      <c r="H216" s="154">
        <f t="shared" si="20"/>
        <v>56.27</v>
      </c>
      <c r="I216" s="154">
        <f t="shared" si="21"/>
        <v>281.35000000000002</v>
      </c>
      <c r="J216" s="26">
        <f t="shared" si="19"/>
        <v>4.3053346056781759E-4</v>
      </c>
    </row>
    <row r="217" spans="1:10" ht="25.5" x14ac:dyDescent="0.2">
      <c r="A217" s="179" t="s">
        <v>638</v>
      </c>
      <c r="B217" s="24" t="s">
        <v>639</v>
      </c>
      <c r="C217" s="179" t="s">
        <v>13</v>
      </c>
      <c r="D217" s="179" t="s">
        <v>640</v>
      </c>
      <c r="E217" s="25" t="s">
        <v>27</v>
      </c>
      <c r="F217" s="24">
        <v>6</v>
      </c>
      <c r="G217" s="154">
        <v>390.73</v>
      </c>
      <c r="H217" s="154">
        <f t="shared" si="20"/>
        <v>480.01</v>
      </c>
      <c r="I217" s="154">
        <f t="shared" si="21"/>
        <v>2880.06</v>
      </c>
      <c r="J217" s="26">
        <f t="shared" si="19"/>
        <v>4.407187483358623E-3</v>
      </c>
    </row>
    <row r="218" spans="1:10" ht="25.5" x14ac:dyDescent="0.2">
      <c r="A218" s="179" t="s">
        <v>641</v>
      </c>
      <c r="B218" s="24" t="s">
        <v>642</v>
      </c>
      <c r="C218" s="179" t="s">
        <v>13</v>
      </c>
      <c r="D218" s="179" t="s">
        <v>643</v>
      </c>
      <c r="E218" s="25" t="s">
        <v>27</v>
      </c>
      <c r="F218" s="24">
        <v>3</v>
      </c>
      <c r="G218" s="154">
        <v>358.65</v>
      </c>
      <c r="H218" s="154">
        <f t="shared" si="20"/>
        <v>440.6</v>
      </c>
      <c r="I218" s="154">
        <f t="shared" si="21"/>
        <v>1321.8</v>
      </c>
      <c r="J218" s="26">
        <f t="shared" si="19"/>
        <v>2.0226732830230716E-3</v>
      </c>
    </row>
    <row r="219" spans="1:10" ht="25.5" x14ac:dyDescent="0.2">
      <c r="A219" s="179" t="s">
        <v>644</v>
      </c>
      <c r="B219" s="24" t="s">
        <v>645</v>
      </c>
      <c r="C219" s="179" t="s">
        <v>13</v>
      </c>
      <c r="D219" s="179" t="s">
        <v>646</v>
      </c>
      <c r="E219" s="25" t="s">
        <v>27</v>
      </c>
      <c r="F219" s="24">
        <v>20</v>
      </c>
      <c r="G219" s="154">
        <v>88.98</v>
      </c>
      <c r="H219" s="154">
        <f t="shared" si="20"/>
        <v>109.31</v>
      </c>
      <c r="I219" s="154">
        <f t="shared" si="21"/>
        <v>2186.1999999999998</v>
      </c>
      <c r="J219" s="26">
        <f t="shared" si="19"/>
        <v>3.3454140803034038E-3</v>
      </c>
    </row>
    <row r="220" spans="1:10" ht="38.25" x14ac:dyDescent="0.2">
      <c r="A220" s="179" t="s">
        <v>647</v>
      </c>
      <c r="B220" s="24" t="s">
        <v>648</v>
      </c>
      <c r="C220" s="179" t="s">
        <v>13</v>
      </c>
      <c r="D220" s="179" t="s">
        <v>649</v>
      </c>
      <c r="E220" s="25" t="s">
        <v>27</v>
      </c>
      <c r="F220" s="24">
        <v>1</v>
      </c>
      <c r="G220" s="154">
        <v>104.12</v>
      </c>
      <c r="H220" s="154">
        <f t="shared" si="20"/>
        <v>127.91</v>
      </c>
      <c r="I220" s="154">
        <f t="shared" si="21"/>
        <v>127.91</v>
      </c>
      <c r="J220" s="26">
        <f t="shared" si="19"/>
        <v>1.9573319687659336E-4</v>
      </c>
    </row>
    <row r="221" spans="1:10" x14ac:dyDescent="0.2">
      <c r="A221" s="3" t="s">
        <v>650</v>
      </c>
      <c r="B221" s="3"/>
      <c r="C221" s="3"/>
      <c r="D221" s="3" t="s">
        <v>651</v>
      </c>
      <c r="E221" s="3"/>
      <c r="F221" s="4"/>
      <c r="G221" s="3"/>
      <c r="H221" s="3"/>
      <c r="I221" s="5">
        <v>41541.050000000003</v>
      </c>
      <c r="J221" s="6">
        <f t="shared" si="19"/>
        <v>6.3567840810807671E-2</v>
      </c>
    </row>
    <row r="222" spans="1:10" ht="25.5" x14ac:dyDescent="0.2">
      <c r="A222" s="179" t="s">
        <v>652</v>
      </c>
      <c r="B222" s="24" t="s">
        <v>653</v>
      </c>
      <c r="C222" s="179" t="s">
        <v>13</v>
      </c>
      <c r="D222" s="179" t="s">
        <v>654</v>
      </c>
      <c r="E222" s="25" t="s">
        <v>27</v>
      </c>
      <c r="F222" s="24">
        <v>2</v>
      </c>
      <c r="G222" s="154">
        <v>5628.22</v>
      </c>
      <c r="H222" s="154">
        <f t="shared" ref="H222:H230" si="22">TRUNC(G222 * (1 + 22.85 / 100), 2)</f>
        <v>6914.26</v>
      </c>
      <c r="I222" s="154">
        <f t="shared" ref="I222:I230" si="23">TRUNC(F222 * H222, 2)</f>
        <v>13828.52</v>
      </c>
      <c r="J222" s="26">
        <f t="shared" si="19"/>
        <v>2.1160975902368141E-2</v>
      </c>
    </row>
    <row r="223" spans="1:10" ht="25.5" x14ac:dyDescent="0.2">
      <c r="A223" s="179" t="s">
        <v>655</v>
      </c>
      <c r="B223" s="24" t="s">
        <v>656</v>
      </c>
      <c r="C223" s="179" t="s">
        <v>13</v>
      </c>
      <c r="D223" s="179" t="s">
        <v>657</v>
      </c>
      <c r="E223" s="25" t="s">
        <v>27</v>
      </c>
      <c r="F223" s="24">
        <v>5</v>
      </c>
      <c r="G223" s="154">
        <v>2567.11</v>
      </c>
      <c r="H223" s="154">
        <f t="shared" si="22"/>
        <v>3153.69</v>
      </c>
      <c r="I223" s="154">
        <f t="shared" si="23"/>
        <v>15768.45</v>
      </c>
      <c r="J223" s="26">
        <f t="shared" si="19"/>
        <v>2.4129537395736995E-2</v>
      </c>
    </row>
    <row r="224" spans="1:10" ht="25.5" x14ac:dyDescent="0.2">
      <c r="A224" s="179" t="s">
        <v>658</v>
      </c>
      <c r="B224" s="24" t="s">
        <v>659</v>
      </c>
      <c r="C224" s="179" t="s">
        <v>13</v>
      </c>
      <c r="D224" s="179" t="s">
        <v>660</v>
      </c>
      <c r="E224" s="25" t="s">
        <v>27</v>
      </c>
      <c r="F224" s="24">
        <v>1</v>
      </c>
      <c r="G224" s="154">
        <v>2847.9</v>
      </c>
      <c r="H224" s="154">
        <f t="shared" si="22"/>
        <v>3498.64</v>
      </c>
      <c r="I224" s="154">
        <f t="shared" si="23"/>
        <v>3498.64</v>
      </c>
      <c r="J224" s="26">
        <f t="shared" si="19"/>
        <v>5.3537643024026632E-3</v>
      </c>
    </row>
    <row r="225" spans="1:10" ht="38.25" x14ac:dyDescent="0.2">
      <c r="A225" s="179" t="s">
        <v>661</v>
      </c>
      <c r="B225" s="24" t="s">
        <v>662</v>
      </c>
      <c r="C225" s="179" t="s">
        <v>13</v>
      </c>
      <c r="D225" s="179" t="s">
        <v>663</v>
      </c>
      <c r="E225" s="25" t="s">
        <v>20</v>
      </c>
      <c r="F225" s="24">
        <v>51.8</v>
      </c>
      <c r="G225" s="154">
        <v>2.66</v>
      </c>
      <c r="H225" s="154">
        <f t="shared" si="22"/>
        <v>3.26</v>
      </c>
      <c r="I225" s="154">
        <f t="shared" si="23"/>
        <v>168.86</v>
      </c>
      <c r="J225" s="26">
        <f t="shared" si="19"/>
        <v>2.5839658841827503E-4</v>
      </c>
    </row>
    <row r="226" spans="1:10" ht="38.25" x14ac:dyDescent="0.2">
      <c r="A226" s="179" t="s">
        <v>664</v>
      </c>
      <c r="B226" s="24" t="s">
        <v>665</v>
      </c>
      <c r="C226" s="179" t="s">
        <v>13</v>
      </c>
      <c r="D226" s="179" t="s">
        <v>666</v>
      </c>
      <c r="E226" s="25" t="s">
        <v>20</v>
      </c>
      <c r="F226" s="24">
        <v>33.5</v>
      </c>
      <c r="G226" s="154">
        <v>52.26</v>
      </c>
      <c r="H226" s="154">
        <f t="shared" si="22"/>
        <v>64.2</v>
      </c>
      <c r="I226" s="154">
        <f t="shared" si="23"/>
        <v>2150.6999999999998</v>
      </c>
      <c r="J226" s="26">
        <f t="shared" si="19"/>
        <v>3.2910905052184296E-3</v>
      </c>
    </row>
    <row r="227" spans="1:10" ht="38.25" x14ac:dyDescent="0.2">
      <c r="A227" s="179" t="s">
        <v>667</v>
      </c>
      <c r="B227" s="24" t="s">
        <v>668</v>
      </c>
      <c r="C227" s="179" t="s">
        <v>13</v>
      </c>
      <c r="D227" s="179" t="s">
        <v>669</v>
      </c>
      <c r="E227" s="25" t="s">
        <v>20</v>
      </c>
      <c r="F227" s="24">
        <v>39.1</v>
      </c>
      <c r="G227" s="154">
        <v>25.14</v>
      </c>
      <c r="H227" s="154">
        <f t="shared" si="22"/>
        <v>30.88</v>
      </c>
      <c r="I227" s="154">
        <f t="shared" si="23"/>
        <v>1207.4000000000001</v>
      </c>
      <c r="J227" s="26">
        <f t="shared" si="19"/>
        <v>1.8476136495098026E-3</v>
      </c>
    </row>
    <row r="228" spans="1:10" ht="38.25" x14ac:dyDescent="0.2">
      <c r="A228" s="179" t="s">
        <v>670</v>
      </c>
      <c r="B228" s="24" t="s">
        <v>671</v>
      </c>
      <c r="C228" s="179" t="s">
        <v>13</v>
      </c>
      <c r="D228" s="179" t="s">
        <v>672</v>
      </c>
      <c r="E228" s="25" t="s">
        <v>20</v>
      </c>
      <c r="F228" s="24">
        <v>18.3</v>
      </c>
      <c r="G228" s="154">
        <v>40.9</v>
      </c>
      <c r="H228" s="154">
        <f t="shared" si="22"/>
        <v>50.24</v>
      </c>
      <c r="I228" s="154">
        <f t="shared" si="23"/>
        <v>919.39</v>
      </c>
      <c r="J228" s="26">
        <f t="shared" si="19"/>
        <v>1.4068887802077333E-3</v>
      </c>
    </row>
    <row r="229" spans="1:10" ht="38.25" x14ac:dyDescent="0.2">
      <c r="A229" s="179" t="s">
        <v>673</v>
      </c>
      <c r="B229" s="24" t="s">
        <v>674</v>
      </c>
      <c r="C229" s="179" t="s">
        <v>13</v>
      </c>
      <c r="D229" s="179" t="s">
        <v>675</v>
      </c>
      <c r="E229" s="25" t="s">
        <v>20</v>
      </c>
      <c r="F229" s="24">
        <v>12.7</v>
      </c>
      <c r="G229" s="154">
        <v>63.89</v>
      </c>
      <c r="H229" s="154">
        <f t="shared" si="22"/>
        <v>78.48</v>
      </c>
      <c r="I229" s="154">
        <f t="shared" si="23"/>
        <v>996.69</v>
      </c>
      <c r="J229" s="26">
        <f t="shared" si="19"/>
        <v>1.5251764521533255E-3</v>
      </c>
    </row>
    <row r="230" spans="1:10" ht="25.5" x14ac:dyDescent="0.2">
      <c r="A230" s="179" t="s">
        <v>676</v>
      </c>
      <c r="B230" s="24" t="s">
        <v>677</v>
      </c>
      <c r="C230" s="179" t="s">
        <v>32</v>
      </c>
      <c r="D230" s="179" t="s">
        <v>678</v>
      </c>
      <c r="E230" s="25" t="s">
        <v>27</v>
      </c>
      <c r="F230" s="24">
        <v>6</v>
      </c>
      <c r="G230" s="154">
        <v>407.33</v>
      </c>
      <c r="H230" s="154">
        <f t="shared" si="22"/>
        <v>500.4</v>
      </c>
      <c r="I230" s="154">
        <f t="shared" si="23"/>
        <v>3002.4</v>
      </c>
      <c r="J230" s="26">
        <f t="shared" si="19"/>
        <v>4.5943972347923063E-3</v>
      </c>
    </row>
    <row r="231" spans="1:10" x14ac:dyDescent="0.2">
      <c r="A231" s="3" t="s">
        <v>679</v>
      </c>
      <c r="B231" s="3"/>
      <c r="C231" s="3"/>
      <c r="D231" s="3" t="s">
        <v>680</v>
      </c>
      <c r="E231" s="3"/>
      <c r="F231" s="4"/>
      <c r="G231" s="3"/>
      <c r="H231" s="3"/>
      <c r="I231" s="5">
        <v>39730.97</v>
      </c>
      <c r="J231" s="6">
        <f t="shared" si="19"/>
        <v>6.0797981182925689E-2</v>
      </c>
    </row>
    <row r="232" spans="1:10" ht="38.25" x14ac:dyDescent="0.2">
      <c r="A232" s="179" t="s">
        <v>681</v>
      </c>
      <c r="B232" s="24" t="s">
        <v>682</v>
      </c>
      <c r="C232" s="179" t="s">
        <v>13</v>
      </c>
      <c r="D232" s="179" t="s">
        <v>683</v>
      </c>
      <c r="E232" s="25" t="s">
        <v>27</v>
      </c>
      <c r="F232" s="24">
        <v>7</v>
      </c>
      <c r="G232" s="154">
        <v>652.5</v>
      </c>
      <c r="H232" s="154">
        <f t="shared" ref="H232:H259" si="24">TRUNC(G232 * (1 + 22.85 / 100), 2)</f>
        <v>801.59</v>
      </c>
      <c r="I232" s="154">
        <f t="shared" ref="I232:I259" si="25">TRUNC(F232 * H232, 2)</f>
        <v>5611.13</v>
      </c>
      <c r="J232" s="26">
        <f t="shared" si="19"/>
        <v>8.58638427793104E-3</v>
      </c>
    </row>
    <row r="233" spans="1:10" ht="38.25" x14ac:dyDescent="0.2">
      <c r="A233" s="179" t="s">
        <v>684</v>
      </c>
      <c r="B233" s="24" t="s">
        <v>685</v>
      </c>
      <c r="C233" s="179" t="s">
        <v>13</v>
      </c>
      <c r="D233" s="179" t="s">
        <v>686</v>
      </c>
      <c r="E233" s="25" t="s">
        <v>27</v>
      </c>
      <c r="F233" s="24">
        <v>19</v>
      </c>
      <c r="G233" s="154">
        <v>73.86</v>
      </c>
      <c r="H233" s="154">
        <f t="shared" si="24"/>
        <v>90.73</v>
      </c>
      <c r="I233" s="154">
        <f t="shared" si="25"/>
        <v>1723.87</v>
      </c>
      <c r="J233" s="26">
        <f t="shared" si="19"/>
        <v>2.6379375037108355E-3</v>
      </c>
    </row>
    <row r="234" spans="1:10" ht="25.5" x14ac:dyDescent="0.2">
      <c r="A234" s="179" t="s">
        <v>687</v>
      </c>
      <c r="B234" s="24" t="s">
        <v>688</v>
      </c>
      <c r="C234" s="179" t="s">
        <v>13</v>
      </c>
      <c r="D234" s="179" t="s">
        <v>689</v>
      </c>
      <c r="E234" s="25" t="s">
        <v>27</v>
      </c>
      <c r="F234" s="24">
        <v>23</v>
      </c>
      <c r="G234" s="154">
        <v>21.74</v>
      </c>
      <c r="H234" s="154">
        <f t="shared" si="24"/>
        <v>26.7</v>
      </c>
      <c r="I234" s="154">
        <f t="shared" si="25"/>
        <v>614.1</v>
      </c>
      <c r="J234" s="26">
        <f t="shared" si="19"/>
        <v>9.3972133689247119E-4</v>
      </c>
    </row>
    <row r="235" spans="1:10" ht="25.5" x14ac:dyDescent="0.2">
      <c r="A235" s="179" t="s">
        <v>690</v>
      </c>
      <c r="B235" s="24" t="s">
        <v>691</v>
      </c>
      <c r="C235" s="179" t="s">
        <v>13</v>
      </c>
      <c r="D235" s="179" t="s">
        <v>692</v>
      </c>
      <c r="E235" s="25" t="s">
        <v>27</v>
      </c>
      <c r="F235" s="24">
        <v>23</v>
      </c>
      <c r="G235" s="154">
        <v>9.8800000000000008</v>
      </c>
      <c r="H235" s="154">
        <f t="shared" si="24"/>
        <v>12.13</v>
      </c>
      <c r="I235" s="154">
        <f t="shared" si="25"/>
        <v>278.99</v>
      </c>
      <c r="J235" s="26">
        <f t="shared" si="19"/>
        <v>4.2692209050583058E-4</v>
      </c>
    </row>
    <row r="236" spans="1:10" x14ac:dyDescent="0.2">
      <c r="A236" s="179" t="s">
        <v>693</v>
      </c>
      <c r="B236" s="24" t="s">
        <v>694</v>
      </c>
      <c r="C236" s="179" t="s">
        <v>13</v>
      </c>
      <c r="D236" s="179" t="s">
        <v>695</v>
      </c>
      <c r="E236" s="25" t="s">
        <v>27</v>
      </c>
      <c r="F236" s="24">
        <v>41</v>
      </c>
      <c r="G236" s="154">
        <v>2.85</v>
      </c>
      <c r="H236" s="154">
        <f t="shared" si="24"/>
        <v>3.5</v>
      </c>
      <c r="I236" s="154">
        <f t="shared" si="25"/>
        <v>143.5</v>
      </c>
      <c r="J236" s="26">
        <f t="shared" si="19"/>
        <v>2.1958966266743139E-4</v>
      </c>
    </row>
    <row r="237" spans="1:10" x14ac:dyDescent="0.2">
      <c r="A237" s="179" t="s">
        <v>696</v>
      </c>
      <c r="B237" s="24" t="s">
        <v>697</v>
      </c>
      <c r="C237" s="179" t="s">
        <v>13</v>
      </c>
      <c r="D237" s="179" t="s">
        <v>698</v>
      </c>
      <c r="E237" s="25" t="s">
        <v>27</v>
      </c>
      <c r="F237" s="24">
        <v>60</v>
      </c>
      <c r="G237" s="154">
        <v>1.61</v>
      </c>
      <c r="H237" s="154">
        <f t="shared" si="24"/>
        <v>1.97</v>
      </c>
      <c r="I237" s="154">
        <f t="shared" si="25"/>
        <v>118.2</v>
      </c>
      <c r="J237" s="26">
        <f t="shared" si="19"/>
        <v>1.8087455140968913E-4</v>
      </c>
    </row>
    <row r="238" spans="1:10" ht="38.25" x14ac:dyDescent="0.2">
      <c r="A238" s="179" t="s">
        <v>699</v>
      </c>
      <c r="B238" s="24" t="s">
        <v>700</v>
      </c>
      <c r="C238" s="179" t="s">
        <v>13</v>
      </c>
      <c r="D238" s="179" t="s">
        <v>701</v>
      </c>
      <c r="E238" s="25" t="s">
        <v>27</v>
      </c>
      <c r="F238" s="24">
        <v>5</v>
      </c>
      <c r="G238" s="154">
        <v>37.08</v>
      </c>
      <c r="H238" s="154">
        <f t="shared" si="24"/>
        <v>45.55</v>
      </c>
      <c r="I238" s="154">
        <f t="shared" si="25"/>
        <v>227.75</v>
      </c>
      <c r="J238" s="26">
        <f t="shared" si="19"/>
        <v>3.4851251339726479E-4</v>
      </c>
    </row>
    <row r="239" spans="1:10" ht="38.25" x14ac:dyDescent="0.2">
      <c r="A239" s="179" t="s">
        <v>702</v>
      </c>
      <c r="B239" s="24" t="s">
        <v>703</v>
      </c>
      <c r="C239" s="179" t="s">
        <v>13</v>
      </c>
      <c r="D239" s="179" t="s">
        <v>704</v>
      </c>
      <c r="E239" s="25" t="s">
        <v>27</v>
      </c>
      <c r="F239" s="24">
        <v>22</v>
      </c>
      <c r="G239" s="154">
        <v>12.63</v>
      </c>
      <c r="H239" s="154">
        <f t="shared" si="24"/>
        <v>15.51</v>
      </c>
      <c r="I239" s="154">
        <f t="shared" si="25"/>
        <v>341.22</v>
      </c>
      <c r="J239" s="26">
        <f t="shared" si="19"/>
        <v>5.2214902226746301E-4</v>
      </c>
    </row>
    <row r="240" spans="1:10" ht="38.25" x14ac:dyDescent="0.2">
      <c r="A240" s="179" t="s">
        <v>705</v>
      </c>
      <c r="B240" s="24" t="s">
        <v>706</v>
      </c>
      <c r="C240" s="179" t="s">
        <v>13</v>
      </c>
      <c r="D240" s="179" t="s">
        <v>707</v>
      </c>
      <c r="E240" s="25" t="s">
        <v>27</v>
      </c>
      <c r="F240" s="24">
        <v>1</v>
      </c>
      <c r="G240" s="154">
        <v>14.06</v>
      </c>
      <c r="H240" s="154">
        <f t="shared" si="24"/>
        <v>17.27</v>
      </c>
      <c r="I240" s="154">
        <f t="shared" si="25"/>
        <v>17.27</v>
      </c>
      <c r="J240" s="26">
        <f t="shared" si="19"/>
        <v>2.6427271597676237E-5</v>
      </c>
    </row>
    <row r="241" spans="1:10" ht="38.25" x14ac:dyDescent="0.2">
      <c r="A241" s="179" t="s">
        <v>708</v>
      </c>
      <c r="B241" s="24" t="s">
        <v>709</v>
      </c>
      <c r="C241" s="179" t="s">
        <v>13</v>
      </c>
      <c r="D241" s="179" t="s">
        <v>710</v>
      </c>
      <c r="E241" s="25" t="s">
        <v>27</v>
      </c>
      <c r="F241" s="24">
        <v>2</v>
      </c>
      <c r="G241" s="154">
        <v>26.46</v>
      </c>
      <c r="H241" s="154">
        <f t="shared" si="24"/>
        <v>32.5</v>
      </c>
      <c r="I241" s="154">
        <f t="shared" si="25"/>
        <v>65</v>
      </c>
      <c r="J241" s="26">
        <f t="shared" si="19"/>
        <v>9.9465700859812132E-5</v>
      </c>
    </row>
    <row r="242" spans="1:10" ht="38.25" x14ac:dyDescent="0.2">
      <c r="A242" s="179" t="s">
        <v>711</v>
      </c>
      <c r="B242" s="24" t="s">
        <v>712</v>
      </c>
      <c r="C242" s="179" t="s">
        <v>13</v>
      </c>
      <c r="D242" s="179" t="s">
        <v>713</v>
      </c>
      <c r="E242" s="25" t="s">
        <v>27</v>
      </c>
      <c r="F242" s="24">
        <v>46</v>
      </c>
      <c r="G242" s="154">
        <v>10.62</v>
      </c>
      <c r="H242" s="154">
        <f t="shared" si="24"/>
        <v>13.04</v>
      </c>
      <c r="I242" s="154">
        <f t="shared" si="25"/>
        <v>599.84</v>
      </c>
      <c r="J242" s="26">
        <f t="shared" si="19"/>
        <v>9.1790009236538013E-4</v>
      </c>
    </row>
    <row r="243" spans="1:10" ht="38.25" x14ac:dyDescent="0.2">
      <c r="A243" s="179" t="s">
        <v>714</v>
      </c>
      <c r="B243" s="24" t="s">
        <v>715</v>
      </c>
      <c r="C243" s="179" t="s">
        <v>13</v>
      </c>
      <c r="D243" s="179" t="s">
        <v>716</v>
      </c>
      <c r="E243" s="25" t="s">
        <v>27</v>
      </c>
      <c r="F243" s="24">
        <v>13</v>
      </c>
      <c r="G243" s="154">
        <v>15.08</v>
      </c>
      <c r="H243" s="154">
        <f t="shared" si="24"/>
        <v>18.52</v>
      </c>
      <c r="I243" s="154">
        <f t="shared" si="25"/>
        <v>240.76</v>
      </c>
      <c r="J243" s="26">
        <f t="shared" si="19"/>
        <v>3.6842095598474411E-4</v>
      </c>
    </row>
    <row r="244" spans="1:10" ht="38.25" x14ac:dyDescent="0.2">
      <c r="A244" s="179" t="s">
        <v>717</v>
      </c>
      <c r="B244" s="24" t="s">
        <v>718</v>
      </c>
      <c r="C244" s="179" t="s">
        <v>13</v>
      </c>
      <c r="D244" s="179" t="s">
        <v>719</v>
      </c>
      <c r="E244" s="25" t="s">
        <v>27</v>
      </c>
      <c r="F244" s="24">
        <v>2</v>
      </c>
      <c r="G244" s="154">
        <v>25.84</v>
      </c>
      <c r="H244" s="154">
        <f t="shared" si="24"/>
        <v>31.74</v>
      </c>
      <c r="I244" s="154">
        <f t="shared" si="25"/>
        <v>63.48</v>
      </c>
      <c r="J244" s="26">
        <f t="shared" si="19"/>
        <v>9.7139733701244202E-5</v>
      </c>
    </row>
    <row r="245" spans="1:10" ht="38.25" x14ac:dyDescent="0.2">
      <c r="A245" s="179" t="s">
        <v>720</v>
      </c>
      <c r="B245" s="24" t="s">
        <v>721</v>
      </c>
      <c r="C245" s="179" t="s">
        <v>13</v>
      </c>
      <c r="D245" s="179" t="s">
        <v>722</v>
      </c>
      <c r="E245" s="25" t="s">
        <v>27</v>
      </c>
      <c r="F245" s="24">
        <v>44</v>
      </c>
      <c r="G245" s="154">
        <v>10.45</v>
      </c>
      <c r="H245" s="154">
        <f t="shared" si="24"/>
        <v>12.83</v>
      </c>
      <c r="I245" s="154">
        <f t="shared" si="25"/>
        <v>564.52</v>
      </c>
      <c r="J245" s="26">
        <f t="shared" si="19"/>
        <v>8.6385196075970986E-4</v>
      </c>
    </row>
    <row r="246" spans="1:10" ht="25.5" x14ac:dyDescent="0.2">
      <c r="A246" s="179" t="s">
        <v>723</v>
      </c>
      <c r="B246" s="24" t="s">
        <v>724</v>
      </c>
      <c r="C246" s="179" t="s">
        <v>13</v>
      </c>
      <c r="D246" s="179" t="s">
        <v>725</v>
      </c>
      <c r="E246" s="25" t="s">
        <v>27</v>
      </c>
      <c r="F246" s="24">
        <v>22</v>
      </c>
      <c r="G246" s="154">
        <v>1.58</v>
      </c>
      <c r="H246" s="154">
        <f t="shared" si="24"/>
        <v>1.94</v>
      </c>
      <c r="I246" s="154">
        <f t="shared" si="25"/>
        <v>42.68</v>
      </c>
      <c r="J246" s="26">
        <f t="shared" si="19"/>
        <v>6.5310709426104325E-5</v>
      </c>
    </row>
    <row r="247" spans="1:10" ht="51" x14ac:dyDescent="0.2">
      <c r="A247" s="179" t="s">
        <v>726</v>
      </c>
      <c r="B247" s="24" t="s">
        <v>727</v>
      </c>
      <c r="C247" s="179" t="s">
        <v>13</v>
      </c>
      <c r="D247" s="179" t="s">
        <v>728</v>
      </c>
      <c r="E247" s="25" t="s">
        <v>27</v>
      </c>
      <c r="F247" s="24">
        <v>15</v>
      </c>
      <c r="G247" s="154">
        <v>38.44</v>
      </c>
      <c r="H247" s="154">
        <f t="shared" si="24"/>
        <v>47.22</v>
      </c>
      <c r="I247" s="154">
        <f t="shared" si="25"/>
        <v>708.3</v>
      </c>
      <c r="J247" s="26">
        <f t="shared" si="19"/>
        <v>1.0838700910616142E-3</v>
      </c>
    </row>
    <row r="248" spans="1:10" ht="38.25" x14ac:dyDescent="0.2">
      <c r="A248" s="179" t="s">
        <v>729</v>
      </c>
      <c r="B248" s="24" t="s">
        <v>730</v>
      </c>
      <c r="C248" s="179" t="s">
        <v>13</v>
      </c>
      <c r="D248" s="179" t="s">
        <v>731</v>
      </c>
      <c r="E248" s="25" t="s">
        <v>27</v>
      </c>
      <c r="F248" s="24">
        <v>2</v>
      </c>
      <c r="G248" s="154">
        <v>45.65</v>
      </c>
      <c r="H248" s="154">
        <f t="shared" si="24"/>
        <v>56.08</v>
      </c>
      <c r="I248" s="154">
        <f t="shared" si="25"/>
        <v>112.16</v>
      </c>
      <c r="J248" s="26">
        <f t="shared" si="19"/>
        <v>1.7163189243748505E-4</v>
      </c>
    </row>
    <row r="249" spans="1:10" ht="38.25" x14ac:dyDescent="0.2">
      <c r="A249" s="179" t="s">
        <v>732</v>
      </c>
      <c r="B249" s="24" t="s">
        <v>733</v>
      </c>
      <c r="C249" s="179" t="s">
        <v>13</v>
      </c>
      <c r="D249" s="179" t="s">
        <v>734</v>
      </c>
      <c r="E249" s="25" t="s">
        <v>27</v>
      </c>
      <c r="F249" s="24">
        <v>113</v>
      </c>
      <c r="G249" s="154">
        <v>7.72</v>
      </c>
      <c r="H249" s="154">
        <f t="shared" si="24"/>
        <v>9.48</v>
      </c>
      <c r="I249" s="154">
        <f t="shared" si="25"/>
        <v>1071.24</v>
      </c>
      <c r="J249" s="26">
        <f t="shared" si="19"/>
        <v>1.6392559598317714E-3</v>
      </c>
    </row>
    <row r="250" spans="1:10" ht="38.25" x14ac:dyDescent="0.2">
      <c r="A250" s="179" t="s">
        <v>735</v>
      </c>
      <c r="B250" s="24" t="s">
        <v>736</v>
      </c>
      <c r="C250" s="179" t="s">
        <v>13</v>
      </c>
      <c r="D250" s="179" t="s">
        <v>737</v>
      </c>
      <c r="E250" s="25" t="s">
        <v>27</v>
      </c>
      <c r="F250" s="24">
        <v>33</v>
      </c>
      <c r="G250" s="154">
        <v>16.84</v>
      </c>
      <c r="H250" s="154">
        <f t="shared" si="24"/>
        <v>20.68</v>
      </c>
      <c r="I250" s="154">
        <f t="shared" si="25"/>
        <v>682.44</v>
      </c>
      <c r="J250" s="26">
        <f t="shared" si="19"/>
        <v>1.044298044534926E-3</v>
      </c>
    </row>
    <row r="251" spans="1:10" ht="38.25" x14ac:dyDescent="0.2">
      <c r="A251" s="179" t="s">
        <v>738</v>
      </c>
      <c r="B251" s="24" t="s">
        <v>739</v>
      </c>
      <c r="C251" s="179" t="s">
        <v>13</v>
      </c>
      <c r="D251" s="179" t="s">
        <v>740</v>
      </c>
      <c r="E251" s="25" t="s">
        <v>27</v>
      </c>
      <c r="F251" s="24">
        <v>45</v>
      </c>
      <c r="G251" s="154">
        <v>8.98</v>
      </c>
      <c r="H251" s="154">
        <f t="shared" si="24"/>
        <v>11.03</v>
      </c>
      <c r="I251" s="154">
        <f t="shared" si="25"/>
        <v>496.35</v>
      </c>
      <c r="J251" s="26">
        <f t="shared" si="19"/>
        <v>7.5953539418104228E-4</v>
      </c>
    </row>
    <row r="252" spans="1:10" ht="38.25" x14ac:dyDescent="0.2">
      <c r="A252" s="179" t="s">
        <v>741</v>
      </c>
      <c r="B252" s="24" t="s">
        <v>742</v>
      </c>
      <c r="C252" s="179" t="s">
        <v>13</v>
      </c>
      <c r="D252" s="179" t="s">
        <v>743</v>
      </c>
      <c r="E252" s="25" t="s">
        <v>20</v>
      </c>
      <c r="F252" s="24">
        <v>82.2</v>
      </c>
      <c r="G252" s="154">
        <v>36.340000000000003</v>
      </c>
      <c r="H252" s="154">
        <f t="shared" si="24"/>
        <v>44.64</v>
      </c>
      <c r="I252" s="154">
        <f t="shared" si="25"/>
        <v>3669.4</v>
      </c>
      <c r="J252" s="26">
        <f t="shared" si="19"/>
        <v>5.6150683497691485E-3</v>
      </c>
    </row>
    <row r="253" spans="1:10" ht="38.25" x14ac:dyDescent="0.2">
      <c r="A253" s="179" t="s">
        <v>744</v>
      </c>
      <c r="B253" s="24" t="s">
        <v>745</v>
      </c>
      <c r="C253" s="179" t="s">
        <v>13</v>
      </c>
      <c r="D253" s="179" t="s">
        <v>746</v>
      </c>
      <c r="E253" s="25" t="s">
        <v>20</v>
      </c>
      <c r="F253" s="24">
        <v>89.9</v>
      </c>
      <c r="G253" s="154">
        <v>21.33</v>
      </c>
      <c r="H253" s="154">
        <f t="shared" si="24"/>
        <v>26.2</v>
      </c>
      <c r="I253" s="154">
        <f t="shared" si="25"/>
        <v>2355.38</v>
      </c>
      <c r="J253" s="26">
        <f t="shared" si="19"/>
        <v>3.6043003460182201E-3</v>
      </c>
    </row>
    <row r="254" spans="1:10" ht="38.25" x14ac:dyDescent="0.2">
      <c r="A254" s="179" t="s">
        <v>747</v>
      </c>
      <c r="B254" s="24" t="s">
        <v>748</v>
      </c>
      <c r="C254" s="179" t="s">
        <v>13</v>
      </c>
      <c r="D254" s="179" t="s">
        <v>749</v>
      </c>
      <c r="E254" s="25" t="s">
        <v>20</v>
      </c>
      <c r="F254" s="24">
        <v>56.6</v>
      </c>
      <c r="G254" s="154">
        <v>26.08</v>
      </c>
      <c r="H254" s="154">
        <f t="shared" si="24"/>
        <v>32.03</v>
      </c>
      <c r="I254" s="154">
        <f t="shared" si="25"/>
        <v>1812.89</v>
      </c>
      <c r="J254" s="26">
        <f t="shared" si="19"/>
        <v>2.7741596066422278E-3</v>
      </c>
    </row>
    <row r="255" spans="1:10" ht="38.25" x14ac:dyDescent="0.2">
      <c r="A255" s="179" t="s">
        <v>750</v>
      </c>
      <c r="B255" s="24" t="s">
        <v>751</v>
      </c>
      <c r="C255" s="179" t="s">
        <v>13</v>
      </c>
      <c r="D255" s="179" t="s">
        <v>752</v>
      </c>
      <c r="E255" s="25" t="s">
        <v>27</v>
      </c>
      <c r="F255" s="24">
        <v>4</v>
      </c>
      <c r="G255" s="154">
        <v>14.53</v>
      </c>
      <c r="H255" s="154">
        <f t="shared" si="24"/>
        <v>17.850000000000001</v>
      </c>
      <c r="I255" s="154">
        <f t="shared" si="25"/>
        <v>71.400000000000006</v>
      </c>
      <c r="J255" s="26">
        <f t="shared" si="19"/>
        <v>1.092592467906244E-4</v>
      </c>
    </row>
    <row r="256" spans="1:10" ht="38.25" x14ac:dyDescent="0.2">
      <c r="A256" s="179" t="s">
        <v>753</v>
      </c>
      <c r="B256" s="24" t="s">
        <v>754</v>
      </c>
      <c r="C256" s="179" t="s">
        <v>13</v>
      </c>
      <c r="D256" s="179" t="s">
        <v>755</v>
      </c>
      <c r="E256" s="25" t="s">
        <v>27</v>
      </c>
      <c r="F256" s="24">
        <v>2</v>
      </c>
      <c r="G256" s="154">
        <v>24.51</v>
      </c>
      <c r="H256" s="154">
        <f t="shared" si="24"/>
        <v>30.11</v>
      </c>
      <c r="I256" s="154">
        <f t="shared" si="25"/>
        <v>60.22</v>
      </c>
      <c r="J256" s="26">
        <f t="shared" si="19"/>
        <v>9.2151146242736704E-5</v>
      </c>
    </row>
    <row r="257" spans="1:10" ht="38.25" x14ac:dyDescent="0.2">
      <c r="A257" s="179" t="s">
        <v>756</v>
      </c>
      <c r="B257" s="24" t="s">
        <v>757</v>
      </c>
      <c r="C257" s="179" t="s">
        <v>32</v>
      </c>
      <c r="D257" s="179" t="s">
        <v>758</v>
      </c>
      <c r="E257" s="25" t="s">
        <v>27</v>
      </c>
      <c r="F257" s="24">
        <v>1</v>
      </c>
      <c r="G257" s="154">
        <v>8454.18</v>
      </c>
      <c r="H257" s="154">
        <f t="shared" si="24"/>
        <v>10385.959999999999</v>
      </c>
      <c r="I257" s="154">
        <f t="shared" si="25"/>
        <v>10385.959999999999</v>
      </c>
      <c r="J257" s="26">
        <f t="shared" si="19"/>
        <v>1.589302754618422E-2</v>
      </c>
    </row>
    <row r="258" spans="1:10" ht="38.25" x14ac:dyDescent="0.2">
      <c r="A258" s="179" t="s">
        <v>759</v>
      </c>
      <c r="B258" s="24" t="s">
        <v>760</v>
      </c>
      <c r="C258" s="179" t="s">
        <v>32</v>
      </c>
      <c r="D258" s="179" t="s">
        <v>761</v>
      </c>
      <c r="E258" s="25" t="s">
        <v>27</v>
      </c>
      <c r="F258" s="24">
        <v>1</v>
      </c>
      <c r="G258" s="154">
        <v>4711.49</v>
      </c>
      <c r="H258" s="154">
        <f t="shared" si="24"/>
        <v>5788.06</v>
      </c>
      <c r="I258" s="154">
        <f t="shared" si="25"/>
        <v>5788.06</v>
      </c>
      <c r="J258" s="26">
        <f t="shared" si="19"/>
        <v>8.8571299156714502E-3</v>
      </c>
    </row>
    <row r="259" spans="1:10" ht="38.25" x14ac:dyDescent="0.2">
      <c r="A259" s="179" t="s">
        <v>762</v>
      </c>
      <c r="B259" s="24" t="s">
        <v>763</v>
      </c>
      <c r="C259" s="179" t="s">
        <v>32</v>
      </c>
      <c r="D259" s="179" t="s">
        <v>764</v>
      </c>
      <c r="E259" s="25" t="s">
        <v>27</v>
      </c>
      <c r="F259" s="24">
        <v>1</v>
      </c>
      <c r="G259" s="154">
        <v>1518</v>
      </c>
      <c r="H259" s="154">
        <f t="shared" si="24"/>
        <v>1864.86</v>
      </c>
      <c r="I259" s="154">
        <f t="shared" si="25"/>
        <v>1864.86</v>
      </c>
      <c r="J259" s="26">
        <f t="shared" si="19"/>
        <v>2.8536862600835266E-3</v>
      </c>
    </row>
    <row r="260" spans="1:10" x14ac:dyDescent="0.2">
      <c r="A260" s="3" t="s">
        <v>765</v>
      </c>
      <c r="B260" s="3"/>
      <c r="C260" s="3"/>
      <c r="D260" s="3" t="s">
        <v>766</v>
      </c>
      <c r="E260" s="3"/>
      <c r="F260" s="4"/>
      <c r="G260" s="3"/>
      <c r="H260" s="3"/>
      <c r="I260" s="5">
        <v>5092.5600000000004</v>
      </c>
      <c r="J260" s="6">
        <f t="shared" si="19"/>
        <v>7.7928469164714595E-3</v>
      </c>
    </row>
    <row r="261" spans="1:10" ht="25.5" x14ac:dyDescent="0.2">
      <c r="A261" s="179" t="s">
        <v>767</v>
      </c>
      <c r="B261" s="24" t="s">
        <v>768</v>
      </c>
      <c r="C261" s="179" t="s">
        <v>32</v>
      </c>
      <c r="D261" s="179" t="s">
        <v>1678</v>
      </c>
      <c r="E261" s="25" t="s">
        <v>27</v>
      </c>
      <c r="F261" s="24">
        <v>4</v>
      </c>
      <c r="G261" s="154">
        <v>133.84</v>
      </c>
      <c r="H261" s="154">
        <f>TRUNC(G261 * (1 + 22.85 / 100), 2)</f>
        <v>164.42</v>
      </c>
      <c r="I261" s="154">
        <f>TRUNC(F261 * H261, 2)</f>
        <v>657.68</v>
      </c>
      <c r="J261" s="26">
        <f t="shared" si="19"/>
        <v>1.006409263715096E-3</v>
      </c>
    </row>
    <row r="262" spans="1:10" ht="25.5" x14ac:dyDescent="0.2">
      <c r="A262" s="179" t="s">
        <v>769</v>
      </c>
      <c r="B262" s="24" t="s">
        <v>770</v>
      </c>
      <c r="C262" s="179" t="s">
        <v>32</v>
      </c>
      <c r="D262" s="179" t="s">
        <v>771</v>
      </c>
      <c r="E262" s="25" t="s">
        <v>27</v>
      </c>
      <c r="F262" s="24">
        <v>8</v>
      </c>
      <c r="G262" s="154">
        <v>112.73</v>
      </c>
      <c r="H262" s="154">
        <f>TRUNC(G262 * (1 + 22.85 / 100), 2)</f>
        <v>138.47999999999999</v>
      </c>
      <c r="I262" s="154">
        <f>TRUNC(F262 * H262, 2)</f>
        <v>1107.8399999999999</v>
      </c>
      <c r="J262" s="26">
        <f t="shared" ref="J262:J325" si="26">I262 / 653491.6</f>
        <v>1.695262800623604E-3</v>
      </c>
    </row>
    <row r="263" spans="1:10" ht="38.25" x14ac:dyDescent="0.2">
      <c r="A263" s="179" t="s">
        <v>772</v>
      </c>
      <c r="B263" s="24" t="s">
        <v>773</v>
      </c>
      <c r="C263" s="179" t="s">
        <v>13</v>
      </c>
      <c r="D263" s="179" t="s">
        <v>774</v>
      </c>
      <c r="E263" s="25" t="s">
        <v>20</v>
      </c>
      <c r="F263" s="24">
        <v>6.4</v>
      </c>
      <c r="G263" s="154">
        <v>61.31</v>
      </c>
      <c r="H263" s="154">
        <f>TRUNC(G263 * (1 + 22.85 / 100), 2)</f>
        <v>75.31</v>
      </c>
      <c r="I263" s="154">
        <f>TRUNC(F263 * H263, 2)</f>
        <v>481.98</v>
      </c>
      <c r="J263" s="26">
        <f t="shared" si="26"/>
        <v>7.3754582308326543E-4</v>
      </c>
    </row>
    <row r="264" spans="1:10" ht="38.25" x14ac:dyDescent="0.2">
      <c r="A264" s="179" t="s">
        <v>775</v>
      </c>
      <c r="B264" s="24" t="s">
        <v>776</v>
      </c>
      <c r="C264" s="179" t="s">
        <v>13</v>
      </c>
      <c r="D264" s="179" t="s">
        <v>777</v>
      </c>
      <c r="E264" s="25" t="s">
        <v>20</v>
      </c>
      <c r="F264" s="24">
        <v>25</v>
      </c>
      <c r="G264" s="154">
        <v>83.58</v>
      </c>
      <c r="H264" s="154">
        <f>TRUNC(G264 * (1 + 22.85 / 100), 2)</f>
        <v>102.67</v>
      </c>
      <c r="I264" s="154">
        <f>TRUNC(F264 * H264, 2)</f>
        <v>2566.75</v>
      </c>
      <c r="J264" s="26">
        <f t="shared" si="26"/>
        <v>3.9277475027988118E-3</v>
      </c>
    </row>
    <row r="265" spans="1:10" ht="38.25" x14ac:dyDescent="0.2">
      <c r="A265" s="179" t="s">
        <v>778</v>
      </c>
      <c r="B265" s="24" t="s">
        <v>779</v>
      </c>
      <c r="C265" s="179" t="s">
        <v>13</v>
      </c>
      <c r="D265" s="179" t="s">
        <v>780</v>
      </c>
      <c r="E265" s="25" t="s">
        <v>20</v>
      </c>
      <c r="F265" s="24">
        <v>8.6999999999999993</v>
      </c>
      <c r="G265" s="154">
        <v>26.04</v>
      </c>
      <c r="H265" s="154">
        <f>TRUNC(G265 * (1 + 22.85 / 100), 2)</f>
        <v>31.99</v>
      </c>
      <c r="I265" s="154">
        <f>TRUNC(F265 * H265, 2)</f>
        <v>278.31</v>
      </c>
      <c r="J265" s="26">
        <f t="shared" si="26"/>
        <v>4.2588152625068173E-4</v>
      </c>
    </row>
    <row r="266" spans="1:10" x14ac:dyDescent="0.2">
      <c r="A266" s="3" t="s">
        <v>781</v>
      </c>
      <c r="B266" s="3"/>
      <c r="C266" s="3"/>
      <c r="D266" s="3" t="s">
        <v>782</v>
      </c>
      <c r="E266" s="3"/>
      <c r="F266" s="4"/>
      <c r="G266" s="3"/>
      <c r="H266" s="3"/>
      <c r="I266" s="5">
        <v>1701.99</v>
      </c>
      <c r="J266" s="6">
        <f t="shared" si="26"/>
        <v>2.6044558185598712E-3</v>
      </c>
    </row>
    <row r="267" spans="1:10" x14ac:dyDescent="0.2">
      <c r="A267" s="179" t="s">
        <v>783</v>
      </c>
      <c r="B267" s="24" t="s">
        <v>697</v>
      </c>
      <c r="C267" s="179" t="s">
        <v>13</v>
      </c>
      <c r="D267" s="179" t="s">
        <v>698</v>
      </c>
      <c r="E267" s="25" t="s">
        <v>27</v>
      </c>
      <c r="F267" s="24">
        <v>63</v>
      </c>
      <c r="G267" s="154">
        <v>1.61</v>
      </c>
      <c r="H267" s="154">
        <f t="shared" ref="H267:H272" si="27">TRUNC(G267 * (1 + 22.85 / 100), 2)</f>
        <v>1.97</v>
      </c>
      <c r="I267" s="154">
        <f t="shared" ref="I267:I272" si="28">TRUNC(F267 * H267, 2)</f>
        <v>124.11</v>
      </c>
      <c r="J267" s="26">
        <f t="shared" si="26"/>
        <v>1.8991827898017359E-4</v>
      </c>
    </row>
    <row r="268" spans="1:10" ht="38.25" x14ac:dyDescent="0.2">
      <c r="A268" s="179" t="s">
        <v>784</v>
      </c>
      <c r="B268" s="24" t="s">
        <v>785</v>
      </c>
      <c r="C268" s="179" t="s">
        <v>13</v>
      </c>
      <c r="D268" s="179" t="s">
        <v>786</v>
      </c>
      <c r="E268" s="25" t="s">
        <v>27</v>
      </c>
      <c r="F268" s="24">
        <v>11</v>
      </c>
      <c r="G268" s="154">
        <v>9.3699999999999992</v>
      </c>
      <c r="H268" s="154">
        <f t="shared" si="27"/>
        <v>11.51</v>
      </c>
      <c r="I268" s="154">
        <f t="shared" si="28"/>
        <v>126.61</v>
      </c>
      <c r="J268" s="26">
        <f t="shared" si="26"/>
        <v>1.9374388285939713E-4</v>
      </c>
    </row>
    <row r="269" spans="1:10" ht="38.25" x14ac:dyDescent="0.2">
      <c r="A269" s="179" t="s">
        <v>787</v>
      </c>
      <c r="B269" s="24" t="s">
        <v>788</v>
      </c>
      <c r="C269" s="179" t="s">
        <v>13</v>
      </c>
      <c r="D269" s="179" t="s">
        <v>789</v>
      </c>
      <c r="E269" s="25" t="s">
        <v>27</v>
      </c>
      <c r="F269" s="24">
        <v>26</v>
      </c>
      <c r="G269" s="154">
        <v>8.82</v>
      </c>
      <c r="H269" s="154">
        <f t="shared" si="27"/>
        <v>10.83</v>
      </c>
      <c r="I269" s="154">
        <f t="shared" si="28"/>
        <v>281.58</v>
      </c>
      <c r="J269" s="26">
        <f t="shared" si="26"/>
        <v>4.3088541612470608E-4</v>
      </c>
    </row>
    <row r="270" spans="1:10" ht="38.25" x14ac:dyDescent="0.2">
      <c r="A270" s="179" t="s">
        <v>790</v>
      </c>
      <c r="B270" s="24" t="s">
        <v>791</v>
      </c>
      <c r="C270" s="179" t="s">
        <v>13</v>
      </c>
      <c r="D270" s="179" t="s">
        <v>792</v>
      </c>
      <c r="E270" s="25" t="s">
        <v>27</v>
      </c>
      <c r="F270" s="24">
        <v>13</v>
      </c>
      <c r="G270" s="154">
        <v>8.83</v>
      </c>
      <c r="H270" s="154">
        <f t="shared" si="27"/>
        <v>10.84</v>
      </c>
      <c r="I270" s="154">
        <f t="shared" si="28"/>
        <v>140.91999999999999</v>
      </c>
      <c r="J270" s="26">
        <f t="shared" si="26"/>
        <v>2.1564163946407268E-4</v>
      </c>
    </row>
    <row r="271" spans="1:10" ht="38.25" x14ac:dyDescent="0.2">
      <c r="A271" s="179" t="s">
        <v>793</v>
      </c>
      <c r="B271" s="24" t="s">
        <v>794</v>
      </c>
      <c r="C271" s="179" t="s">
        <v>13</v>
      </c>
      <c r="D271" s="179" t="s">
        <v>795</v>
      </c>
      <c r="E271" s="25" t="s">
        <v>20</v>
      </c>
      <c r="F271" s="24">
        <v>59.2</v>
      </c>
      <c r="G271" s="154">
        <v>10.83</v>
      </c>
      <c r="H271" s="154">
        <f t="shared" si="27"/>
        <v>13.3</v>
      </c>
      <c r="I271" s="154">
        <f t="shared" si="28"/>
        <v>787.36</v>
      </c>
      <c r="J271" s="26">
        <f t="shared" si="26"/>
        <v>1.2048509881381797E-3</v>
      </c>
    </row>
    <row r="272" spans="1:10" ht="38.25" x14ac:dyDescent="0.2">
      <c r="A272" s="179" t="s">
        <v>796</v>
      </c>
      <c r="B272" s="24" t="s">
        <v>797</v>
      </c>
      <c r="C272" s="179" t="s">
        <v>13</v>
      </c>
      <c r="D272" s="179" t="s">
        <v>798</v>
      </c>
      <c r="E272" s="25" t="s">
        <v>27</v>
      </c>
      <c r="F272" s="24">
        <v>13</v>
      </c>
      <c r="G272" s="154">
        <v>15.12</v>
      </c>
      <c r="H272" s="154">
        <f t="shared" si="27"/>
        <v>18.57</v>
      </c>
      <c r="I272" s="154">
        <f t="shared" si="28"/>
        <v>241.41</v>
      </c>
      <c r="J272" s="26">
        <f t="shared" si="26"/>
        <v>3.6941561299334223E-4</v>
      </c>
    </row>
    <row r="273" spans="1:10" x14ac:dyDescent="0.2">
      <c r="A273" s="3" t="s">
        <v>799</v>
      </c>
      <c r="B273" s="3"/>
      <c r="C273" s="3"/>
      <c r="D273" s="3" t="s">
        <v>800</v>
      </c>
      <c r="E273" s="3"/>
      <c r="F273" s="4"/>
      <c r="G273" s="3"/>
      <c r="H273" s="3"/>
      <c r="I273" s="5">
        <v>13928.29</v>
      </c>
      <c r="J273" s="6">
        <f t="shared" si="26"/>
        <v>2.1313648101980196E-2</v>
      </c>
    </row>
    <row r="274" spans="1:10" ht="38.25" x14ac:dyDescent="0.2">
      <c r="A274" s="179" t="s">
        <v>801</v>
      </c>
      <c r="B274" s="24" t="s">
        <v>802</v>
      </c>
      <c r="C274" s="179" t="s">
        <v>13</v>
      </c>
      <c r="D274" s="179" t="s">
        <v>803</v>
      </c>
      <c r="E274" s="25" t="s">
        <v>27</v>
      </c>
      <c r="F274" s="24">
        <v>13</v>
      </c>
      <c r="G274" s="154">
        <v>94.3</v>
      </c>
      <c r="H274" s="154">
        <f t="shared" ref="H274:H305" si="29">TRUNC(G274 * (1 + 22.85 / 100), 2)</f>
        <v>115.84</v>
      </c>
      <c r="I274" s="154">
        <f t="shared" ref="I274:I305" si="30">TRUNC(F274 * H274, 2)</f>
        <v>1505.92</v>
      </c>
      <c r="J274" s="26">
        <f t="shared" si="26"/>
        <v>2.3044213575201273E-3</v>
      </c>
    </row>
    <row r="275" spans="1:10" ht="25.5" x14ac:dyDescent="0.2">
      <c r="A275" s="179" t="s">
        <v>804</v>
      </c>
      <c r="B275" s="24" t="s">
        <v>805</v>
      </c>
      <c r="C275" s="179" t="s">
        <v>13</v>
      </c>
      <c r="D275" s="179" t="s">
        <v>806</v>
      </c>
      <c r="E275" s="25" t="s">
        <v>27</v>
      </c>
      <c r="F275" s="24">
        <v>5</v>
      </c>
      <c r="G275" s="154">
        <v>309.29000000000002</v>
      </c>
      <c r="H275" s="154">
        <f t="shared" si="29"/>
        <v>379.96</v>
      </c>
      <c r="I275" s="154">
        <f t="shared" si="30"/>
        <v>1899.8</v>
      </c>
      <c r="J275" s="26">
        <f t="shared" si="26"/>
        <v>2.9071528998995551E-3</v>
      </c>
    </row>
    <row r="276" spans="1:10" ht="25.5" x14ac:dyDescent="0.2">
      <c r="A276" s="179" t="s">
        <v>807</v>
      </c>
      <c r="B276" s="24" t="s">
        <v>808</v>
      </c>
      <c r="C276" s="179" t="s">
        <v>13</v>
      </c>
      <c r="D276" s="179" t="s">
        <v>809</v>
      </c>
      <c r="E276" s="25" t="s">
        <v>27</v>
      </c>
      <c r="F276" s="24">
        <v>5</v>
      </c>
      <c r="G276" s="154">
        <v>3.9</v>
      </c>
      <c r="H276" s="154">
        <f t="shared" si="29"/>
        <v>4.79</v>
      </c>
      <c r="I276" s="154">
        <f t="shared" si="30"/>
        <v>23.95</v>
      </c>
      <c r="J276" s="26">
        <f t="shared" si="26"/>
        <v>3.6649285162961543E-5</v>
      </c>
    </row>
    <row r="277" spans="1:10" ht="25.5" x14ac:dyDescent="0.2">
      <c r="A277" s="179" t="s">
        <v>810</v>
      </c>
      <c r="B277" s="24" t="s">
        <v>811</v>
      </c>
      <c r="C277" s="179" t="s">
        <v>13</v>
      </c>
      <c r="D277" s="179" t="s">
        <v>812</v>
      </c>
      <c r="E277" s="25" t="s">
        <v>27</v>
      </c>
      <c r="F277" s="24">
        <v>20</v>
      </c>
      <c r="G277" s="154">
        <v>11.1</v>
      </c>
      <c r="H277" s="154">
        <f t="shared" si="29"/>
        <v>13.63</v>
      </c>
      <c r="I277" s="154">
        <f t="shared" si="30"/>
        <v>272.60000000000002</v>
      </c>
      <c r="J277" s="26">
        <f t="shared" si="26"/>
        <v>4.1714384699053519E-4</v>
      </c>
    </row>
    <row r="278" spans="1:10" ht="38.25" x14ac:dyDescent="0.2">
      <c r="A278" s="179" t="s">
        <v>813</v>
      </c>
      <c r="B278" s="24" t="s">
        <v>814</v>
      </c>
      <c r="C278" s="179" t="s">
        <v>13</v>
      </c>
      <c r="D278" s="179" t="s">
        <v>815</v>
      </c>
      <c r="E278" s="25" t="s">
        <v>27</v>
      </c>
      <c r="F278" s="24">
        <v>26</v>
      </c>
      <c r="G278" s="154">
        <v>7.08</v>
      </c>
      <c r="H278" s="154">
        <f t="shared" si="29"/>
        <v>8.69</v>
      </c>
      <c r="I278" s="154">
        <f t="shared" si="30"/>
        <v>225.94</v>
      </c>
      <c r="J278" s="26">
        <f t="shared" si="26"/>
        <v>3.4574277618870696E-4</v>
      </c>
    </row>
    <row r="279" spans="1:10" ht="38.25" x14ac:dyDescent="0.2">
      <c r="A279" s="179" t="s">
        <v>816</v>
      </c>
      <c r="B279" s="24" t="s">
        <v>817</v>
      </c>
      <c r="C279" s="179" t="s">
        <v>13</v>
      </c>
      <c r="D279" s="179" t="s">
        <v>818</v>
      </c>
      <c r="E279" s="25" t="s">
        <v>27</v>
      </c>
      <c r="F279" s="24">
        <v>5</v>
      </c>
      <c r="G279" s="154">
        <v>14.21</v>
      </c>
      <c r="H279" s="154">
        <f t="shared" si="29"/>
        <v>17.45</v>
      </c>
      <c r="I279" s="154">
        <f t="shared" si="30"/>
        <v>87.25</v>
      </c>
      <c r="J279" s="26">
        <f t="shared" si="26"/>
        <v>1.3351357538490165E-4</v>
      </c>
    </row>
    <row r="280" spans="1:10" ht="38.25" x14ac:dyDescent="0.2">
      <c r="A280" s="179" t="s">
        <v>819</v>
      </c>
      <c r="B280" s="24" t="s">
        <v>820</v>
      </c>
      <c r="C280" s="179" t="s">
        <v>13</v>
      </c>
      <c r="D280" s="179" t="s">
        <v>821</v>
      </c>
      <c r="E280" s="25" t="s">
        <v>27</v>
      </c>
      <c r="F280" s="24">
        <v>15</v>
      </c>
      <c r="G280" s="154">
        <v>8.44</v>
      </c>
      <c r="H280" s="154">
        <f t="shared" si="29"/>
        <v>10.36</v>
      </c>
      <c r="I280" s="154">
        <f t="shared" si="30"/>
        <v>155.4</v>
      </c>
      <c r="J280" s="26">
        <f t="shared" si="26"/>
        <v>2.3779953713253546E-4</v>
      </c>
    </row>
    <row r="281" spans="1:10" ht="38.25" x14ac:dyDescent="0.2">
      <c r="A281" s="179" t="s">
        <v>822</v>
      </c>
      <c r="B281" s="24" t="s">
        <v>823</v>
      </c>
      <c r="C281" s="179" t="s">
        <v>13</v>
      </c>
      <c r="D281" s="179" t="s">
        <v>824</v>
      </c>
      <c r="E281" s="25" t="s">
        <v>27</v>
      </c>
      <c r="F281" s="24">
        <v>4</v>
      </c>
      <c r="G281" s="154">
        <v>15.06</v>
      </c>
      <c r="H281" s="154">
        <f t="shared" si="29"/>
        <v>18.5</v>
      </c>
      <c r="I281" s="154">
        <f t="shared" si="30"/>
        <v>74</v>
      </c>
      <c r="J281" s="26">
        <f t="shared" si="26"/>
        <v>1.1323787482501688E-4</v>
      </c>
    </row>
    <row r="282" spans="1:10" ht="25.5" x14ac:dyDescent="0.2">
      <c r="A282" s="179" t="s">
        <v>825</v>
      </c>
      <c r="B282" s="24" t="s">
        <v>826</v>
      </c>
      <c r="C282" s="179" t="s">
        <v>13</v>
      </c>
      <c r="D282" s="179" t="s">
        <v>827</v>
      </c>
      <c r="E282" s="25" t="s">
        <v>27</v>
      </c>
      <c r="F282" s="24">
        <v>2</v>
      </c>
      <c r="G282" s="154">
        <v>15.89</v>
      </c>
      <c r="H282" s="154">
        <f t="shared" si="29"/>
        <v>19.52</v>
      </c>
      <c r="I282" s="154">
        <f t="shared" si="30"/>
        <v>39.04</v>
      </c>
      <c r="J282" s="26">
        <f t="shared" si="26"/>
        <v>5.974063017795485E-5</v>
      </c>
    </row>
    <row r="283" spans="1:10" ht="25.5" x14ac:dyDescent="0.2">
      <c r="A283" s="179" t="s">
        <v>828</v>
      </c>
      <c r="B283" s="24" t="s">
        <v>829</v>
      </c>
      <c r="C283" s="179" t="s">
        <v>13</v>
      </c>
      <c r="D283" s="179" t="s">
        <v>830</v>
      </c>
      <c r="E283" s="25" t="s">
        <v>27</v>
      </c>
      <c r="F283" s="24">
        <v>1</v>
      </c>
      <c r="G283" s="154">
        <v>18.84</v>
      </c>
      <c r="H283" s="154">
        <f t="shared" si="29"/>
        <v>23.14</v>
      </c>
      <c r="I283" s="154">
        <f t="shared" si="30"/>
        <v>23.14</v>
      </c>
      <c r="J283" s="26">
        <f t="shared" si="26"/>
        <v>3.5409789506093117E-5</v>
      </c>
    </row>
    <row r="284" spans="1:10" ht="25.5" x14ac:dyDescent="0.2">
      <c r="A284" s="179" t="s">
        <v>831</v>
      </c>
      <c r="B284" s="24" t="s">
        <v>832</v>
      </c>
      <c r="C284" s="179" t="s">
        <v>13</v>
      </c>
      <c r="D284" s="179" t="s">
        <v>833</v>
      </c>
      <c r="E284" s="25" t="s">
        <v>27</v>
      </c>
      <c r="F284" s="24">
        <v>25</v>
      </c>
      <c r="G284" s="154">
        <v>12.44</v>
      </c>
      <c r="H284" s="154">
        <f t="shared" si="29"/>
        <v>15.28</v>
      </c>
      <c r="I284" s="154">
        <f t="shared" si="30"/>
        <v>382</v>
      </c>
      <c r="J284" s="26">
        <f t="shared" si="26"/>
        <v>5.8455227274535745E-4</v>
      </c>
    </row>
    <row r="285" spans="1:10" ht="25.5" x14ac:dyDescent="0.2">
      <c r="A285" s="179" t="s">
        <v>834</v>
      </c>
      <c r="B285" s="24" t="s">
        <v>835</v>
      </c>
      <c r="C285" s="179" t="s">
        <v>13</v>
      </c>
      <c r="D285" s="179" t="s">
        <v>836</v>
      </c>
      <c r="E285" s="25" t="s">
        <v>27</v>
      </c>
      <c r="F285" s="24">
        <v>5</v>
      </c>
      <c r="G285" s="154">
        <v>17.809999999999999</v>
      </c>
      <c r="H285" s="154">
        <f t="shared" si="29"/>
        <v>21.87</v>
      </c>
      <c r="I285" s="154">
        <f t="shared" si="30"/>
        <v>109.35</v>
      </c>
      <c r="J285" s="26">
        <f t="shared" si="26"/>
        <v>1.6733191367723776E-4</v>
      </c>
    </row>
    <row r="286" spans="1:10" ht="38.25" x14ac:dyDescent="0.2">
      <c r="A286" s="179" t="s">
        <v>837</v>
      </c>
      <c r="B286" s="24" t="s">
        <v>838</v>
      </c>
      <c r="C286" s="179" t="s">
        <v>13</v>
      </c>
      <c r="D286" s="179" t="s">
        <v>839</v>
      </c>
      <c r="E286" s="25" t="s">
        <v>27</v>
      </c>
      <c r="F286" s="24">
        <v>6</v>
      </c>
      <c r="G286" s="154">
        <v>28.19</v>
      </c>
      <c r="H286" s="154">
        <f t="shared" si="29"/>
        <v>34.630000000000003</v>
      </c>
      <c r="I286" s="154">
        <f t="shared" si="30"/>
        <v>207.78</v>
      </c>
      <c r="J286" s="26">
        <f t="shared" si="26"/>
        <v>3.1795358961002714E-4</v>
      </c>
    </row>
    <row r="287" spans="1:10" ht="25.5" x14ac:dyDescent="0.2">
      <c r="A287" s="179" t="s">
        <v>840</v>
      </c>
      <c r="B287" s="24" t="s">
        <v>841</v>
      </c>
      <c r="C287" s="179" t="s">
        <v>13</v>
      </c>
      <c r="D287" s="179" t="s">
        <v>842</v>
      </c>
      <c r="E287" s="25" t="s">
        <v>27</v>
      </c>
      <c r="F287" s="24">
        <v>3</v>
      </c>
      <c r="G287" s="154">
        <v>45.02</v>
      </c>
      <c r="H287" s="154">
        <f t="shared" si="29"/>
        <v>55.3</v>
      </c>
      <c r="I287" s="154">
        <f t="shared" si="30"/>
        <v>165.9</v>
      </c>
      <c r="J287" s="26">
        <f t="shared" si="26"/>
        <v>2.5386707342527434E-4</v>
      </c>
    </row>
    <row r="288" spans="1:10" ht="38.25" x14ac:dyDescent="0.2">
      <c r="A288" s="179" t="s">
        <v>843</v>
      </c>
      <c r="B288" s="24" t="s">
        <v>844</v>
      </c>
      <c r="C288" s="179" t="s">
        <v>13</v>
      </c>
      <c r="D288" s="179" t="s">
        <v>845</v>
      </c>
      <c r="E288" s="25" t="s">
        <v>27</v>
      </c>
      <c r="F288" s="24">
        <v>6</v>
      </c>
      <c r="G288" s="154">
        <v>10.41</v>
      </c>
      <c r="H288" s="154">
        <f t="shared" si="29"/>
        <v>12.78</v>
      </c>
      <c r="I288" s="154">
        <f t="shared" si="30"/>
        <v>76.680000000000007</v>
      </c>
      <c r="J288" s="26">
        <f t="shared" si="26"/>
        <v>1.1733892218354453E-4</v>
      </c>
    </row>
    <row r="289" spans="1:10" ht="25.5" x14ac:dyDescent="0.2">
      <c r="A289" s="179" t="s">
        <v>846</v>
      </c>
      <c r="B289" s="24" t="s">
        <v>847</v>
      </c>
      <c r="C289" s="179" t="s">
        <v>13</v>
      </c>
      <c r="D289" s="179" t="s">
        <v>848</v>
      </c>
      <c r="E289" s="25" t="s">
        <v>27</v>
      </c>
      <c r="F289" s="24">
        <v>5</v>
      </c>
      <c r="G289" s="154">
        <v>11.01</v>
      </c>
      <c r="H289" s="154">
        <f t="shared" si="29"/>
        <v>13.52</v>
      </c>
      <c r="I289" s="154">
        <f t="shared" si="30"/>
        <v>67.599999999999994</v>
      </c>
      <c r="J289" s="26">
        <f t="shared" si="26"/>
        <v>1.034443288942046E-4</v>
      </c>
    </row>
    <row r="290" spans="1:10" ht="25.5" x14ac:dyDescent="0.2">
      <c r="A290" s="179" t="s">
        <v>849</v>
      </c>
      <c r="B290" s="24" t="s">
        <v>850</v>
      </c>
      <c r="C290" s="179" t="s">
        <v>13</v>
      </c>
      <c r="D290" s="179" t="s">
        <v>851</v>
      </c>
      <c r="E290" s="25" t="s">
        <v>27</v>
      </c>
      <c r="F290" s="24">
        <v>62</v>
      </c>
      <c r="G290" s="154">
        <v>10.27</v>
      </c>
      <c r="H290" s="154">
        <f t="shared" si="29"/>
        <v>12.61</v>
      </c>
      <c r="I290" s="154">
        <f t="shared" si="30"/>
        <v>781.82</v>
      </c>
      <c r="J290" s="26">
        <f t="shared" si="26"/>
        <v>1.1963734499418203E-3</v>
      </c>
    </row>
    <row r="291" spans="1:10" ht="25.5" x14ac:dyDescent="0.2">
      <c r="A291" s="179" t="s">
        <v>852</v>
      </c>
      <c r="B291" s="24" t="s">
        <v>853</v>
      </c>
      <c r="C291" s="179" t="s">
        <v>13</v>
      </c>
      <c r="D291" s="179" t="s">
        <v>854</v>
      </c>
      <c r="E291" s="25" t="s">
        <v>27</v>
      </c>
      <c r="F291" s="24">
        <v>14</v>
      </c>
      <c r="G291" s="154">
        <v>14.72</v>
      </c>
      <c r="H291" s="154">
        <f t="shared" si="29"/>
        <v>18.079999999999998</v>
      </c>
      <c r="I291" s="154">
        <f t="shared" si="30"/>
        <v>253.12</v>
      </c>
      <c r="J291" s="26">
        <f t="shared" si="26"/>
        <v>3.8733474156362531E-4</v>
      </c>
    </row>
    <row r="292" spans="1:10" ht="25.5" x14ac:dyDescent="0.2">
      <c r="A292" s="179" t="s">
        <v>855</v>
      </c>
      <c r="B292" s="24" t="s">
        <v>856</v>
      </c>
      <c r="C292" s="179" t="s">
        <v>13</v>
      </c>
      <c r="D292" s="179" t="s">
        <v>857</v>
      </c>
      <c r="E292" s="25" t="s">
        <v>27</v>
      </c>
      <c r="F292" s="24">
        <v>15</v>
      </c>
      <c r="G292" s="154">
        <v>10.18</v>
      </c>
      <c r="H292" s="154">
        <f t="shared" si="29"/>
        <v>12.5</v>
      </c>
      <c r="I292" s="154">
        <f t="shared" si="30"/>
        <v>187.5</v>
      </c>
      <c r="J292" s="26">
        <f t="shared" si="26"/>
        <v>2.8692029094176577E-4</v>
      </c>
    </row>
    <row r="293" spans="1:10" ht="25.5" x14ac:dyDescent="0.2">
      <c r="A293" s="179" t="s">
        <v>858</v>
      </c>
      <c r="B293" s="24" t="s">
        <v>859</v>
      </c>
      <c r="C293" s="179" t="s">
        <v>13</v>
      </c>
      <c r="D293" s="179" t="s">
        <v>860</v>
      </c>
      <c r="E293" s="25" t="s">
        <v>27</v>
      </c>
      <c r="F293" s="24">
        <v>4</v>
      </c>
      <c r="G293" s="154">
        <v>22.25</v>
      </c>
      <c r="H293" s="154">
        <f t="shared" si="29"/>
        <v>27.33</v>
      </c>
      <c r="I293" s="154">
        <f t="shared" si="30"/>
        <v>109.32</v>
      </c>
      <c r="J293" s="26">
        <f t="shared" si="26"/>
        <v>1.6728600643068709E-4</v>
      </c>
    </row>
    <row r="294" spans="1:10" ht="25.5" x14ac:dyDescent="0.2">
      <c r="A294" s="179" t="s">
        <v>861</v>
      </c>
      <c r="B294" s="24" t="s">
        <v>862</v>
      </c>
      <c r="C294" s="179" t="s">
        <v>13</v>
      </c>
      <c r="D294" s="179" t="s">
        <v>863</v>
      </c>
      <c r="E294" s="25" t="s">
        <v>20</v>
      </c>
      <c r="F294" s="24">
        <v>59.6</v>
      </c>
      <c r="G294" s="154">
        <v>25.35</v>
      </c>
      <c r="H294" s="154">
        <f t="shared" si="29"/>
        <v>31.14</v>
      </c>
      <c r="I294" s="154">
        <f t="shared" si="30"/>
        <v>1855.94</v>
      </c>
      <c r="J294" s="26">
        <f t="shared" si="26"/>
        <v>2.8400365054424572E-3</v>
      </c>
    </row>
    <row r="295" spans="1:10" ht="25.5" x14ac:dyDescent="0.2">
      <c r="A295" s="179" t="s">
        <v>864</v>
      </c>
      <c r="B295" s="24" t="s">
        <v>865</v>
      </c>
      <c r="C295" s="179" t="s">
        <v>13</v>
      </c>
      <c r="D295" s="179" t="s">
        <v>866</v>
      </c>
      <c r="E295" s="25" t="s">
        <v>20</v>
      </c>
      <c r="F295" s="24">
        <v>62</v>
      </c>
      <c r="G295" s="154">
        <v>34.29</v>
      </c>
      <c r="H295" s="154">
        <f t="shared" si="29"/>
        <v>42.12</v>
      </c>
      <c r="I295" s="154">
        <f t="shared" si="30"/>
        <v>2611.44</v>
      </c>
      <c r="J295" s="26">
        <f t="shared" si="26"/>
        <v>3.9961339977438119E-3</v>
      </c>
    </row>
    <row r="296" spans="1:10" ht="25.5" x14ac:dyDescent="0.2">
      <c r="A296" s="179" t="s">
        <v>867</v>
      </c>
      <c r="B296" s="24" t="s">
        <v>868</v>
      </c>
      <c r="C296" s="179" t="s">
        <v>13</v>
      </c>
      <c r="D296" s="179" t="s">
        <v>869</v>
      </c>
      <c r="E296" s="25" t="s">
        <v>20</v>
      </c>
      <c r="F296" s="24">
        <v>12.8</v>
      </c>
      <c r="G296" s="154">
        <v>30.42</v>
      </c>
      <c r="H296" s="154">
        <f t="shared" si="29"/>
        <v>37.369999999999997</v>
      </c>
      <c r="I296" s="154">
        <f t="shared" si="30"/>
        <v>478.33</v>
      </c>
      <c r="J296" s="26">
        <f t="shared" si="26"/>
        <v>7.3196044141959893E-4</v>
      </c>
    </row>
    <row r="297" spans="1:10" ht="25.5" x14ac:dyDescent="0.2">
      <c r="A297" s="179" t="s">
        <v>870</v>
      </c>
      <c r="B297" s="24" t="s">
        <v>871</v>
      </c>
      <c r="C297" s="179" t="s">
        <v>13</v>
      </c>
      <c r="D297" s="179" t="s">
        <v>872</v>
      </c>
      <c r="E297" s="25" t="s">
        <v>20</v>
      </c>
      <c r="F297" s="24">
        <v>33.299999999999997</v>
      </c>
      <c r="G297" s="154">
        <v>27.87</v>
      </c>
      <c r="H297" s="154">
        <f t="shared" si="29"/>
        <v>34.229999999999997</v>
      </c>
      <c r="I297" s="154">
        <f t="shared" si="30"/>
        <v>1139.8499999999999</v>
      </c>
      <c r="J297" s="26">
        <f t="shared" si="26"/>
        <v>1.7442458326931822E-3</v>
      </c>
    </row>
    <row r="298" spans="1:10" ht="25.5" x14ac:dyDescent="0.2">
      <c r="A298" s="179" t="s">
        <v>873</v>
      </c>
      <c r="B298" s="24" t="s">
        <v>874</v>
      </c>
      <c r="C298" s="179" t="s">
        <v>13</v>
      </c>
      <c r="D298" s="179" t="s">
        <v>875</v>
      </c>
      <c r="E298" s="25" t="s">
        <v>27</v>
      </c>
      <c r="F298" s="24">
        <v>2</v>
      </c>
      <c r="G298" s="154">
        <v>14.11</v>
      </c>
      <c r="H298" s="154">
        <f t="shared" si="29"/>
        <v>17.329999999999998</v>
      </c>
      <c r="I298" s="154">
        <f t="shared" si="30"/>
        <v>34.659999999999997</v>
      </c>
      <c r="J298" s="26">
        <f t="shared" si="26"/>
        <v>5.3038172181555197E-5</v>
      </c>
    </row>
    <row r="299" spans="1:10" ht="25.5" x14ac:dyDescent="0.2">
      <c r="A299" s="179" t="s">
        <v>876</v>
      </c>
      <c r="B299" s="24" t="s">
        <v>877</v>
      </c>
      <c r="C299" s="179" t="s">
        <v>13</v>
      </c>
      <c r="D299" s="179" t="s">
        <v>878</v>
      </c>
      <c r="E299" s="25" t="s">
        <v>27</v>
      </c>
      <c r="F299" s="24">
        <v>14</v>
      </c>
      <c r="G299" s="154">
        <v>19.37</v>
      </c>
      <c r="H299" s="154">
        <f t="shared" si="29"/>
        <v>23.79</v>
      </c>
      <c r="I299" s="154">
        <f t="shared" si="30"/>
        <v>333.06</v>
      </c>
      <c r="J299" s="26">
        <f t="shared" si="26"/>
        <v>5.0966225120567738E-4</v>
      </c>
    </row>
    <row r="300" spans="1:10" ht="25.5" x14ac:dyDescent="0.2">
      <c r="A300" s="179" t="s">
        <v>879</v>
      </c>
      <c r="B300" s="24" t="s">
        <v>880</v>
      </c>
      <c r="C300" s="179" t="s">
        <v>13</v>
      </c>
      <c r="D300" s="179" t="s">
        <v>881</v>
      </c>
      <c r="E300" s="25" t="s">
        <v>27</v>
      </c>
      <c r="F300" s="24">
        <v>3</v>
      </c>
      <c r="G300" s="154">
        <v>46.67</v>
      </c>
      <c r="H300" s="154">
        <f t="shared" si="29"/>
        <v>57.33</v>
      </c>
      <c r="I300" s="154">
        <f t="shared" si="30"/>
        <v>171.99</v>
      </c>
      <c r="J300" s="26">
        <f t="shared" si="26"/>
        <v>2.6318624447506291E-4</v>
      </c>
    </row>
    <row r="301" spans="1:10" ht="38.25" x14ac:dyDescent="0.2">
      <c r="A301" s="179" t="s">
        <v>882</v>
      </c>
      <c r="B301" s="24" t="s">
        <v>883</v>
      </c>
      <c r="C301" s="179" t="s">
        <v>13</v>
      </c>
      <c r="D301" s="179" t="s">
        <v>884</v>
      </c>
      <c r="E301" s="25" t="s">
        <v>27</v>
      </c>
      <c r="F301" s="24">
        <v>20</v>
      </c>
      <c r="G301" s="154">
        <v>11.46</v>
      </c>
      <c r="H301" s="154">
        <f t="shared" si="29"/>
        <v>14.07</v>
      </c>
      <c r="I301" s="154">
        <f t="shared" si="30"/>
        <v>281.39999999999998</v>
      </c>
      <c r="J301" s="26">
        <f t="shared" si="26"/>
        <v>4.3060997264540203E-4</v>
      </c>
    </row>
    <row r="302" spans="1:10" ht="25.5" x14ac:dyDescent="0.2">
      <c r="A302" s="179" t="s">
        <v>885</v>
      </c>
      <c r="B302" s="24" t="s">
        <v>886</v>
      </c>
      <c r="C302" s="179" t="s">
        <v>13</v>
      </c>
      <c r="D302" s="179" t="s">
        <v>887</v>
      </c>
      <c r="E302" s="25" t="s">
        <v>27</v>
      </c>
      <c r="F302" s="24">
        <v>11</v>
      </c>
      <c r="G302" s="154">
        <v>18.670000000000002</v>
      </c>
      <c r="H302" s="154">
        <f t="shared" si="29"/>
        <v>22.93</v>
      </c>
      <c r="I302" s="154">
        <f t="shared" si="30"/>
        <v>252.23</v>
      </c>
      <c r="J302" s="26">
        <f t="shared" si="26"/>
        <v>3.8597282658262174E-4</v>
      </c>
    </row>
    <row r="303" spans="1:10" ht="25.5" x14ac:dyDescent="0.2">
      <c r="A303" s="179" t="s">
        <v>888</v>
      </c>
      <c r="B303" s="24" t="s">
        <v>889</v>
      </c>
      <c r="C303" s="179" t="s">
        <v>13</v>
      </c>
      <c r="D303" s="179" t="s">
        <v>890</v>
      </c>
      <c r="E303" s="25" t="s">
        <v>27</v>
      </c>
      <c r="F303" s="24">
        <v>1</v>
      </c>
      <c r="G303" s="154">
        <v>35.08</v>
      </c>
      <c r="H303" s="154">
        <f t="shared" si="29"/>
        <v>43.09</v>
      </c>
      <c r="I303" s="154">
        <f t="shared" si="30"/>
        <v>43.09</v>
      </c>
      <c r="J303" s="26">
        <f t="shared" si="26"/>
        <v>6.5938108462296996E-5</v>
      </c>
    </row>
    <row r="304" spans="1:10" ht="25.5" x14ac:dyDescent="0.2">
      <c r="A304" s="179" t="s">
        <v>891</v>
      </c>
      <c r="B304" s="24" t="s">
        <v>892</v>
      </c>
      <c r="C304" s="179" t="s">
        <v>13</v>
      </c>
      <c r="D304" s="179" t="s">
        <v>893</v>
      </c>
      <c r="E304" s="25" t="s">
        <v>27</v>
      </c>
      <c r="F304" s="24">
        <v>4</v>
      </c>
      <c r="G304" s="154">
        <v>11.77</v>
      </c>
      <c r="H304" s="154">
        <f t="shared" si="29"/>
        <v>14.45</v>
      </c>
      <c r="I304" s="154">
        <f t="shared" si="30"/>
        <v>57.8</v>
      </c>
      <c r="J304" s="26">
        <f t="shared" si="26"/>
        <v>8.8447961687648314E-5</v>
      </c>
    </row>
    <row r="305" spans="1:10" ht="38.25" x14ac:dyDescent="0.2">
      <c r="A305" s="179" t="s">
        <v>894</v>
      </c>
      <c r="B305" s="24" t="s">
        <v>895</v>
      </c>
      <c r="C305" s="179" t="s">
        <v>13</v>
      </c>
      <c r="D305" s="179" t="s">
        <v>896</v>
      </c>
      <c r="E305" s="25" t="s">
        <v>27</v>
      </c>
      <c r="F305" s="24">
        <v>1</v>
      </c>
      <c r="G305" s="154">
        <v>16.600000000000001</v>
      </c>
      <c r="H305" s="154">
        <f t="shared" si="29"/>
        <v>20.39</v>
      </c>
      <c r="I305" s="154">
        <f t="shared" si="30"/>
        <v>20.39</v>
      </c>
      <c r="J305" s="26">
        <f t="shared" si="26"/>
        <v>3.120162523894722E-5</v>
      </c>
    </row>
    <row r="306" spans="1:10" x14ac:dyDescent="0.2">
      <c r="A306" s="3" t="s">
        <v>897</v>
      </c>
      <c r="B306" s="3"/>
      <c r="C306" s="3"/>
      <c r="D306" s="3" t="s">
        <v>1679</v>
      </c>
      <c r="E306" s="3"/>
      <c r="F306" s="4"/>
      <c r="G306" s="3"/>
      <c r="H306" s="3"/>
      <c r="I306" s="5">
        <v>218.01</v>
      </c>
      <c r="J306" s="6">
        <f t="shared" si="26"/>
        <v>3.3360796068380988E-4</v>
      </c>
    </row>
    <row r="307" spans="1:10" ht="38.25" x14ac:dyDescent="0.2">
      <c r="A307" s="179" t="s">
        <v>898</v>
      </c>
      <c r="B307" s="24" t="s">
        <v>899</v>
      </c>
      <c r="C307" s="179" t="s">
        <v>13</v>
      </c>
      <c r="D307" s="179" t="s">
        <v>900</v>
      </c>
      <c r="E307" s="25" t="s">
        <v>20</v>
      </c>
      <c r="F307" s="24">
        <v>1.2</v>
      </c>
      <c r="G307" s="154">
        <v>25.32</v>
      </c>
      <c r="H307" s="154">
        <f>TRUNC(G307 * (1 + 22.85 / 100), 2)</f>
        <v>31.1</v>
      </c>
      <c r="I307" s="154">
        <f>TRUNC(F307 * H307, 2)</f>
        <v>37.32</v>
      </c>
      <c r="J307" s="26">
        <f t="shared" si="26"/>
        <v>5.7108614709049053E-5</v>
      </c>
    </row>
    <row r="308" spans="1:10" ht="38.25" x14ac:dyDescent="0.2">
      <c r="A308" s="179" t="s">
        <v>901</v>
      </c>
      <c r="B308" s="24" t="s">
        <v>902</v>
      </c>
      <c r="C308" s="179" t="s">
        <v>13</v>
      </c>
      <c r="D308" s="179" t="s">
        <v>903</v>
      </c>
      <c r="E308" s="25" t="s">
        <v>27</v>
      </c>
      <c r="F308" s="24">
        <v>1</v>
      </c>
      <c r="G308" s="154">
        <v>18.29</v>
      </c>
      <c r="H308" s="154">
        <f>TRUNC(G308 * (1 + 22.85 / 100), 2)</f>
        <v>22.46</v>
      </c>
      <c r="I308" s="154">
        <f>TRUNC(F308 * H308, 2)</f>
        <v>22.46</v>
      </c>
      <c r="J308" s="26">
        <f t="shared" si="26"/>
        <v>3.4369225250944317E-5</v>
      </c>
    </row>
    <row r="309" spans="1:10" ht="38.25" x14ac:dyDescent="0.2">
      <c r="A309" s="179" t="s">
        <v>904</v>
      </c>
      <c r="B309" s="24" t="s">
        <v>905</v>
      </c>
      <c r="C309" s="179" t="s">
        <v>13</v>
      </c>
      <c r="D309" s="179" t="s">
        <v>906</v>
      </c>
      <c r="E309" s="25" t="s">
        <v>27</v>
      </c>
      <c r="F309" s="24">
        <v>1</v>
      </c>
      <c r="G309" s="154">
        <v>24.75</v>
      </c>
      <c r="H309" s="154">
        <f>TRUNC(G309 * (1 + 22.85 / 100), 2)</f>
        <v>30.4</v>
      </c>
      <c r="I309" s="154">
        <f>TRUNC(F309 * H309, 2)</f>
        <v>30.4</v>
      </c>
      <c r="J309" s="26">
        <f t="shared" si="26"/>
        <v>4.6519343171358287E-5</v>
      </c>
    </row>
    <row r="310" spans="1:10" ht="25.5" x14ac:dyDescent="0.2">
      <c r="A310" s="179" t="s">
        <v>907</v>
      </c>
      <c r="B310" s="24" t="s">
        <v>908</v>
      </c>
      <c r="C310" s="179" t="s">
        <v>13</v>
      </c>
      <c r="D310" s="179" t="s">
        <v>909</v>
      </c>
      <c r="E310" s="25" t="s">
        <v>27</v>
      </c>
      <c r="F310" s="24">
        <v>1</v>
      </c>
      <c r="G310" s="154">
        <v>45.37</v>
      </c>
      <c r="H310" s="154">
        <f>TRUNC(G310 * (1 + 22.85 / 100), 2)</f>
        <v>55.73</v>
      </c>
      <c r="I310" s="154">
        <f>TRUNC(F310 * H310, 2)</f>
        <v>55.73</v>
      </c>
      <c r="J310" s="26">
        <f t="shared" si="26"/>
        <v>8.5280361675651217E-5</v>
      </c>
    </row>
    <row r="311" spans="1:10" ht="25.5" x14ac:dyDescent="0.2">
      <c r="A311" s="179" t="s">
        <v>910</v>
      </c>
      <c r="B311" s="24" t="s">
        <v>911</v>
      </c>
      <c r="C311" s="179" t="s">
        <v>32</v>
      </c>
      <c r="D311" s="179" t="s">
        <v>912</v>
      </c>
      <c r="E311" s="25" t="s">
        <v>28</v>
      </c>
      <c r="F311" s="24">
        <v>1</v>
      </c>
      <c r="G311" s="154">
        <v>58.69</v>
      </c>
      <c r="H311" s="154">
        <f>TRUNC(G311 * (1 + 22.85 / 100), 2)</f>
        <v>72.099999999999994</v>
      </c>
      <c r="I311" s="154">
        <f>TRUNC(F311 * H311, 2)</f>
        <v>72.099999999999994</v>
      </c>
      <c r="J311" s="26">
        <f t="shared" si="26"/>
        <v>1.1033041587680699E-4</v>
      </c>
    </row>
    <row r="312" spans="1:10" x14ac:dyDescent="0.2">
      <c r="A312" s="3" t="s">
        <v>913</v>
      </c>
      <c r="B312" s="3"/>
      <c r="C312" s="3"/>
      <c r="D312" s="3" t="s">
        <v>914</v>
      </c>
      <c r="E312" s="3"/>
      <c r="F312" s="4"/>
      <c r="G312" s="3"/>
      <c r="H312" s="3"/>
      <c r="I312" s="5">
        <v>49907.88</v>
      </c>
      <c r="J312" s="6">
        <f t="shared" si="26"/>
        <v>7.637111173272923E-2</v>
      </c>
    </row>
    <row r="313" spans="1:10" x14ac:dyDescent="0.2">
      <c r="A313" s="3" t="s">
        <v>915</v>
      </c>
      <c r="B313" s="3"/>
      <c r="C313" s="3"/>
      <c r="D313" s="3" t="s">
        <v>916</v>
      </c>
      <c r="E313" s="3"/>
      <c r="F313" s="4"/>
      <c r="G313" s="3"/>
      <c r="H313" s="3"/>
      <c r="I313" s="5">
        <v>4138.68</v>
      </c>
      <c r="J313" s="6">
        <f t="shared" si="26"/>
        <v>6.3331801051459578E-3</v>
      </c>
    </row>
    <row r="314" spans="1:10" ht="25.5" x14ac:dyDescent="0.2">
      <c r="A314" s="179" t="s">
        <v>917</v>
      </c>
      <c r="B314" s="24" t="s">
        <v>918</v>
      </c>
      <c r="C314" s="179" t="s">
        <v>13</v>
      </c>
      <c r="D314" s="179" t="s">
        <v>919</v>
      </c>
      <c r="E314" s="25" t="s">
        <v>17</v>
      </c>
      <c r="F314" s="24">
        <v>90.05</v>
      </c>
      <c r="G314" s="154">
        <v>20.92</v>
      </c>
      <c r="H314" s="154">
        <f>TRUNC(G314 * (1 + 22.85 / 100), 2)</f>
        <v>25.7</v>
      </c>
      <c r="I314" s="154">
        <f>TRUNC(F314 * H314, 2)</f>
        <v>2314.2800000000002</v>
      </c>
      <c r="J314" s="26">
        <f t="shared" si="26"/>
        <v>3.541407418243785E-3</v>
      </c>
    </row>
    <row r="315" spans="1:10" ht="25.5" x14ac:dyDescent="0.2">
      <c r="A315" s="179" t="s">
        <v>920</v>
      </c>
      <c r="B315" s="24" t="s">
        <v>921</v>
      </c>
      <c r="C315" s="179" t="s">
        <v>13</v>
      </c>
      <c r="D315" s="179" t="s">
        <v>922</v>
      </c>
      <c r="E315" s="25" t="s">
        <v>17</v>
      </c>
      <c r="F315" s="24">
        <v>90.05</v>
      </c>
      <c r="G315" s="154">
        <v>3.82</v>
      </c>
      <c r="H315" s="154">
        <f>TRUNC(G315 * (1 + 22.85 / 100), 2)</f>
        <v>4.6900000000000004</v>
      </c>
      <c r="I315" s="154">
        <f>TRUNC(F315 * H315, 2)</f>
        <v>422.33</v>
      </c>
      <c r="J315" s="26">
        <f t="shared" si="26"/>
        <v>6.4626691452499159E-4</v>
      </c>
    </row>
    <row r="316" spans="1:10" ht="25.5" x14ac:dyDescent="0.2">
      <c r="A316" s="179" t="s">
        <v>923</v>
      </c>
      <c r="B316" s="24" t="s">
        <v>924</v>
      </c>
      <c r="C316" s="179" t="s">
        <v>13</v>
      </c>
      <c r="D316" s="179" t="s">
        <v>925</v>
      </c>
      <c r="E316" s="25" t="s">
        <v>17</v>
      </c>
      <c r="F316" s="24">
        <v>90.05</v>
      </c>
      <c r="G316" s="154">
        <v>12.68</v>
      </c>
      <c r="H316" s="154">
        <f>TRUNC(G316 * (1 + 22.85 / 100), 2)</f>
        <v>15.57</v>
      </c>
      <c r="I316" s="154">
        <f>TRUNC(F316 * H316, 2)</f>
        <v>1402.07</v>
      </c>
      <c r="J316" s="26">
        <f t="shared" si="26"/>
        <v>2.1455057723771811E-3</v>
      </c>
    </row>
    <row r="317" spans="1:10" x14ac:dyDescent="0.2">
      <c r="A317" s="3" t="s">
        <v>926</v>
      </c>
      <c r="B317" s="3"/>
      <c r="C317" s="3"/>
      <c r="D317" s="3" t="s">
        <v>927</v>
      </c>
      <c r="E317" s="3"/>
      <c r="F317" s="4"/>
      <c r="G317" s="3"/>
      <c r="H317" s="3"/>
      <c r="I317" s="5">
        <v>8579.93</v>
      </c>
      <c r="J317" s="6">
        <f t="shared" si="26"/>
        <v>1.3129365396586583E-2</v>
      </c>
    </row>
    <row r="318" spans="1:10" ht="25.5" x14ac:dyDescent="0.2">
      <c r="A318" s="179" t="s">
        <v>928</v>
      </c>
      <c r="B318" s="24" t="s">
        <v>929</v>
      </c>
      <c r="C318" s="179" t="s">
        <v>13</v>
      </c>
      <c r="D318" s="179" t="s">
        <v>930</v>
      </c>
      <c r="E318" s="25" t="s">
        <v>17</v>
      </c>
      <c r="F318" s="24">
        <v>134.82</v>
      </c>
      <c r="G318" s="154">
        <v>33.659999999999997</v>
      </c>
      <c r="H318" s="154">
        <f>TRUNC(G318 * (1 + 22.85 / 100), 2)</f>
        <v>41.35</v>
      </c>
      <c r="I318" s="154">
        <f>TRUNC(F318 * H318, 2)</f>
        <v>5574.8</v>
      </c>
      <c r="J318" s="26">
        <f t="shared" si="26"/>
        <v>8.5307906023581632E-3</v>
      </c>
    </row>
    <row r="319" spans="1:10" ht="25.5" x14ac:dyDescent="0.2">
      <c r="A319" s="179" t="s">
        <v>931</v>
      </c>
      <c r="B319" s="24" t="s">
        <v>932</v>
      </c>
      <c r="C319" s="179" t="s">
        <v>13</v>
      </c>
      <c r="D319" s="179" t="s">
        <v>933</v>
      </c>
      <c r="E319" s="25" t="s">
        <v>17</v>
      </c>
      <c r="F319" s="24">
        <v>134.82</v>
      </c>
      <c r="G319" s="154">
        <v>18.149999999999999</v>
      </c>
      <c r="H319" s="154">
        <f>TRUNC(G319 * (1 + 22.85 / 100), 2)</f>
        <v>22.29</v>
      </c>
      <c r="I319" s="154">
        <f>TRUNC(F319 * H319, 2)</f>
        <v>3005.13</v>
      </c>
      <c r="J319" s="26">
        <f t="shared" si="26"/>
        <v>4.5985747942284185E-3</v>
      </c>
    </row>
    <row r="320" spans="1:10" x14ac:dyDescent="0.2">
      <c r="A320" s="3" t="s">
        <v>934</v>
      </c>
      <c r="B320" s="3"/>
      <c r="C320" s="3"/>
      <c r="D320" s="3" t="s">
        <v>935</v>
      </c>
      <c r="E320" s="3"/>
      <c r="F320" s="4"/>
      <c r="G320" s="3"/>
      <c r="H320" s="3"/>
      <c r="I320" s="5">
        <v>32530.400000000001</v>
      </c>
      <c r="J320" s="6">
        <f t="shared" si="26"/>
        <v>4.9779369773077425E-2</v>
      </c>
    </row>
    <row r="321" spans="1:10" ht="25.5" x14ac:dyDescent="0.2">
      <c r="A321" s="179" t="s">
        <v>936</v>
      </c>
      <c r="B321" s="24" t="s">
        <v>918</v>
      </c>
      <c r="C321" s="179" t="s">
        <v>13</v>
      </c>
      <c r="D321" s="179" t="s">
        <v>919</v>
      </c>
      <c r="E321" s="25" t="s">
        <v>17</v>
      </c>
      <c r="F321" s="24">
        <v>572.92999999999995</v>
      </c>
      <c r="G321" s="154">
        <v>20.92</v>
      </c>
      <c r="H321" s="154">
        <f>TRUNC(G321 * (1 + 22.85 / 100), 2)</f>
        <v>25.7</v>
      </c>
      <c r="I321" s="154">
        <f>TRUNC(F321 * H321, 2)</f>
        <v>14724.3</v>
      </c>
      <c r="J321" s="26">
        <f t="shared" si="26"/>
        <v>2.2531735679540487E-2</v>
      </c>
    </row>
    <row r="322" spans="1:10" ht="25.5" x14ac:dyDescent="0.2">
      <c r="A322" s="179" t="s">
        <v>937</v>
      </c>
      <c r="B322" s="24" t="s">
        <v>921</v>
      </c>
      <c r="C322" s="179" t="s">
        <v>13</v>
      </c>
      <c r="D322" s="179" t="s">
        <v>922</v>
      </c>
      <c r="E322" s="25" t="s">
        <v>17</v>
      </c>
      <c r="F322" s="24">
        <v>466.59</v>
      </c>
      <c r="G322" s="154">
        <v>3.82</v>
      </c>
      <c r="H322" s="154">
        <f>TRUNC(G322 * (1 + 22.85 / 100), 2)</f>
        <v>4.6900000000000004</v>
      </c>
      <c r="I322" s="154">
        <f>TRUNC(F322 * H322, 2)</f>
        <v>2188.3000000000002</v>
      </c>
      <c r="J322" s="26">
        <f t="shared" si="26"/>
        <v>3.3486275875619521E-3</v>
      </c>
    </row>
    <row r="323" spans="1:10" ht="25.5" x14ac:dyDescent="0.2">
      <c r="A323" s="179" t="s">
        <v>938</v>
      </c>
      <c r="B323" s="24" t="s">
        <v>924</v>
      </c>
      <c r="C323" s="179" t="s">
        <v>13</v>
      </c>
      <c r="D323" s="179" t="s">
        <v>925</v>
      </c>
      <c r="E323" s="25" t="s">
        <v>17</v>
      </c>
      <c r="F323" s="24">
        <v>466.59</v>
      </c>
      <c r="G323" s="154">
        <v>12.68</v>
      </c>
      <c r="H323" s="154">
        <f>TRUNC(G323 * (1 + 22.85 / 100), 2)</f>
        <v>15.57</v>
      </c>
      <c r="I323" s="154">
        <f>TRUNC(F323 * H323, 2)</f>
        <v>7264.8</v>
      </c>
      <c r="J323" s="26">
        <f t="shared" si="26"/>
        <v>1.1116898824713279E-2</v>
      </c>
    </row>
    <row r="324" spans="1:10" ht="51" x14ac:dyDescent="0.2">
      <c r="A324" s="179" t="s">
        <v>939</v>
      </c>
      <c r="B324" s="24" t="s">
        <v>940</v>
      </c>
      <c r="C324" s="179" t="s">
        <v>32</v>
      </c>
      <c r="D324" s="179" t="s">
        <v>941</v>
      </c>
      <c r="E324" s="25" t="s">
        <v>17</v>
      </c>
      <c r="F324" s="24">
        <v>106.34</v>
      </c>
      <c r="G324" s="154">
        <v>63.94</v>
      </c>
      <c r="H324" s="154">
        <f>TRUNC(G324 * (1 + 22.85 / 100), 2)</f>
        <v>78.55</v>
      </c>
      <c r="I324" s="154">
        <f>TRUNC(F324 * H324, 2)</f>
        <v>8353</v>
      </c>
      <c r="J324" s="26">
        <f t="shared" si="26"/>
        <v>1.2782107681261702E-2</v>
      </c>
    </row>
    <row r="325" spans="1:10" x14ac:dyDescent="0.2">
      <c r="A325" s="3" t="s">
        <v>942</v>
      </c>
      <c r="B325" s="3"/>
      <c r="C325" s="3"/>
      <c r="D325" s="3" t="s">
        <v>943</v>
      </c>
      <c r="E325" s="3"/>
      <c r="F325" s="4"/>
      <c r="G325" s="3"/>
      <c r="H325" s="3"/>
      <c r="I325" s="5">
        <v>4100.07</v>
      </c>
      <c r="J325" s="6">
        <f t="shared" si="26"/>
        <v>6.2740974788352286E-3</v>
      </c>
    </row>
    <row r="326" spans="1:10" ht="25.5" x14ac:dyDescent="0.2">
      <c r="A326" s="179" t="s">
        <v>944</v>
      </c>
      <c r="B326" s="24" t="s">
        <v>918</v>
      </c>
      <c r="C326" s="179" t="s">
        <v>13</v>
      </c>
      <c r="D326" s="179" t="s">
        <v>919</v>
      </c>
      <c r="E326" s="25" t="s">
        <v>17</v>
      </c>
      <c r="F326" s="24">
        <v>89.21</v>
      </c>
      <c r="G326" s="154">
        <v>20.92</v>
      </c>
      <c r="H326" s="154">
        <f>TRUNC(G326 * (1 + 22.85 / 100), 2)</f>
        <v>25.7</v>
      </c>
      <c r="I326" s="154">
        <f>TRUNC(F326 * H326, 2)</f>
        <v>2292.69</v>
      </c>
      <c r="J326" s="26">
        <f t="shared" ref="J326:J389" si="31">I326 / 653491.6</f>
        <v>3.5083695031428103E-3</v>
      </c>
    </row>
    <row r="327" spans="1:10" ht="25.5" x14ac:dyDescent="0.2">
      <c r="A327" s="179" t="s">
        <v>945</v>
      </c>
      <c r="B327" s="24" t="s">
        <v>921</v>
      </c>
      <c r="C327" s="179" t="s">
        <v>13</v>
      </c>
      <c r="D327" s="179" t="s">
        <v>922</v>
      </c>
      <c r="E327" s="25" t="s">
        <v>17</v>
      </c>
      <c r="F327" s="24">
        <v>89.21</v>
      </c>
      <c r="G327" s="154">
        <v>3.82</v>
      </c>
      <c r="H327" s="154">
        <f>TRUNC(G327 * (1 + 22.85 / 100), 2)</f>
        <v>4.6900000000000004</v>
      </c>
      <c r="I327" s="154">
        <f>TRUNC(F327 * H327, 2)</f>
        <v>418.39</v>
      </c>
      <c r="J327" s="26">
        <f t="shared" si="31"/>
        <v>6.4023776281133525E-4</v>
      </c>
    </row>
    <row r="328" spans="1:10" ht="25.5" x14ac:dyDescent="0.2">
      <c r="A328" s="179" t="s">
        <v>946</v>
      </c>
      <c r="B328" s="24" t="s">
        <v>924</v>
      </c>
      <c r="C328" s="179" t="s">
        <v>13</v>
      </c>
      <c r="D328" s="179" t="s">
        <v>925</v>
      </c>
      <c r="E328" s="25" t="s">
        <v>17</v>
      </c>
      <c r="F328" s="24">
        <v>89.21</v>
      </c>
      <c r="G328" s="154">
        <v>12.68</v>
      </c>
      <c r="H328" s="154">
        <f>TRUNC(G328 * (1 + 22.85 / 100), 2)</f>
        <v>15.57</v>
      </c>
      <c r="I328" s="154">
        <f>TRUNC(F328 * H328, 2)</f>
        <v>1388.99</v>
      </c>
      <c r="J328" s="26">
        <f t="shared" si="31"/>
        <v>2.1254902128810837E-3</v>
      </c>
    </row>
    <row r="329" spans="1:10" x14ac:dyDescent="0.2">
      <c r="A329" s="3" t="s">
        <v>947</v>
      </c>
      <c r="B329" s="3"/>
      <c r="C329" s="3"/>
      <c r="D329" s="3" t="s">
        <v>948</v>
      </c>
      <c r="E329" s="3"/>
      <c r="F329" s="4"/>
      <c r="G329" s="3"/>
      <c r="H329" s="3"/>
      <c r="I329" s="5">
        <v>249.21</v>
      </c>
      <c r="J329" s="6">
        <f t="shared" si="31"/>
        <v>3.813514970965197E-4</v>
      </c>
    </row>
    <row r="330" spans="1:10" ht="25.5" x14ac:dyDescent="0.2">
      <c r="A330" s="179" t="s">
        <v>949</v>
      </c>
      <c r="B330" s="24" t="s">
        <v>950</v>
      </c>
      <c r="C330" s="179" t="s">
        <v>13</v>
      </c>
      <c r="D330" s="179" t="s">
        <v>951</v>
      </c>
      <c r="E330" s="25" t="s">
        <v>17</v>
      </c>
      <c r="F330" s="24">
        <v>11.57</v>
      </c>
      <c r="G330" s="154">
        <v>4.8600000000000003</v>
      </c>
      <c r="H330" s="154">
        <f>TRUNC(G330 * (1 + 22.85 / 100), 2)</f>
        <v>5.97</v>
      </c>
      <c r="I330" s="154">
        <f>TRUNC(F330 * H330, 2)</f>
        <v>69.069999999999993</v>
      </c>
      <c r="J330" s="26">
        <f t="shared" si="31"/>
        <v>1.0569378397518805E-4</v>
      </c>
    </row>
    <row r="331" spans="1:10" ht="25.5" x14ac:dyDescent="0.2">
      <c r="A331" s="179" t="s">
        <v>952</v>
      </c>
      <c r="B331" s="24" t="s">
        <v>924</v>
      </c>
      <c r="C331" s="179" t="s">
        <v>13</v>
      </c>
      <c r="D331" s="179" t="s">
        <v>925</v>
      </c>
      <c r="E331" s="25" t="s">
        <v>17</v>
      </c>
      <c r="F331" s="24">
        <v>11.57</v>
      </c>
      <c r="G331" s="154">
        <v>12.68</v>
      </c>
      <c r="H331" s="154">
        <f>TRUNC(G331 * (1 + 22.85 / 100), 2)</f>
        <v>15.57</v>
      </c>
      <c r="I331" s="154">
        <f>TRUNC(F331 * H331, 2)</f>
        <v>180.14</v>
      </c>
      <c r="J331" s="26">
        <f t="shared" si="31"/>
        <v>2.7565771312133163E-4</v>
      </c>
    </row>
    <row r="332" spans="1:10" x14ac:dyDescent="0.2">
      <c r="A332" s="3" t="s">
        <v>953</v>
      </c>
      <c r="B332" s="3"/>
      <c r="C332" s="3"/>
      <c r="D332" s="3" t="s">
        <v>954</v>
      </c>
      <c r="E332" s="3"/>
      <c r="F332" s="4"/>
      <c r="G332" s="3"/>
      <c r="H332" s="3"/>
      <c r="I332" s="5">
        <v>95.26</v>
      </c>
      <c r="J332" s="6">
        <f t="shared" si="31"/>
        <v>1.457708102139339E-4</v>
      </c>
    </row>
    <row r="333" spans="1:10" ht="25.5" x14ac:dyDescent="0.2">
      <c r="A333" s="179" t="s">
        <v>955</v>
      </c>
      <c r="B333" s="24" t="s">
        <v>950</v>
      </c>
      <c r="C333" s="179" t="s">
        <v>13</v>
      </c>
      <c r="D333" s="179" t="s">
        <v>951</v>
      </c>
      <c r="E333" s="25" t="s">
        <v>17</v>
      </c>
      <c r="F333" s="24">
        <v>3.86</v>
      </c>
      <c r="G333" s="154">
        <v>4.8600000000000003</v>
      </c>
      <c r="H333" s="154">
        <f>TRUNC(G333 * (1 + 22.85 / 100), 2)</f>
        <v>5.97</v>
      </c>
      <c r="I333" s="154">
        <f>TRUNC(F333 * H333, 2)</f>
        <v>23.04</v>
      </c>
      <c r="J333" s="26">
        <f t="shared" si="31"/>
        <v>3.5256765350924173E-5</v>
      </c>
    </row>
    <row r="334" spans="1:10" ht="25.5" x14ac:dyDescent="0.2">
      <c r="A334" s="179" t="s">
        <v>956</v>
      </c>
      <c r="B334" s="24" t="s">
        <v>957</v>
      </c>
      <c r="C334" s="179" t="s">
        <v>13</v>
      </c>
      <c r="D334" s="179" t="s">
        <v>958</v>
      </c>
      <c r="E334" s="25" t="s">
        <v>17</v>
      </c>
      <c r="F334" s="24">
        <v>3.86</v>
      </c>
      <c r="G334" s="154">
        <v>15.23</v>
      </c>
      <c r="H334" s="154">
        <f>TRUNC(G334 * (1 + 22.85 / 100), 2)</f>
        <v>18.71</v>
      </c>
      <c r="I334" s="154">
        <f>TRUNC(F334 * H334, 2)</f>
        <v>72.22</v>
      </c>
      <c r="J334" s="26">
        <f t="shared" si="31"/>
        <v>1.1051404486300972E-4</v>
      </c>
    </row>
    <row r="335" spans="1:10" x14ac:dyDescent="0.2">
      <c r="A335" s="3" t="s">
        <v>959</v>
      </c>
      <c r="B335" s="3"/>
      <c r="C335" s="3"/>
      <c r="D335" s="3" t="s">
        <v>960</v>
      </c>
      <c r="E335" s="3"/>
      <c r="F335" s="4"/>
      <c r="G335" s="3"/>
      <c r="H335" s="3"/>
      <c r="I335" s="5">
        <v>214.33</v>
      </c>
      <c r="J335" s="6">
        <f t="shared" si="31"/>
        <v>3.2797667177359281E-4</v>
      </c>
    </row>
    <row r="336" spans="1:10" ht="25.5" x14ac:dyDescent="0.2">
      <c r="A336" s="179" t="s">
        <v>961</v>
      </c>
      <c r="B336" s="24" t="s">
        <v>962</v>
      </c>
      <c r="C336" s="179" t="s">
        <v>13</v>
      </c>
      <c r="D336" s="179" t="s">
        <v>963</v>
      </c>
      <c r="E336" s="25" t="s">
        <v>17</v>
      </c>
      <c r="F336" s="24">
        <v>10.4</v>
      </c>
      <c r="G336" s="154">
        <v>4.1100000000000003</v>
      </c>
      <c r="H336" s="154">
        <f>TRUNC(G336 * (1 + 22.85 / 100), 2)</f>
        <v>5.04</v>
      </c>
      <c r="I336" s="154">
        <f>TRUNC(F336 * H336, 2)</f>
        <v>52.41</v>
      </c>
      <c r="J336" s="26">
        <f t="shared" si="31"/>
        <v>8.0199959724042353E-5</v>
      </c>
    </row>
    <row r="337" spans="1:10" ht="25.5" x14ac:dyDescent="0.2">
      <c r="A337" s="179" t="s">
        <v>964</v>
      </c>
      <c r="B337" s="24" t="s">
        <v>924</v>
      </c>
      <c r="C337" s="179" t="s">
        <v>13</v>
      </c>
      <c r="D337" s="179" t="s">
        <v>925</v>
      </c>
      <c r="E337" s="25" t="s">
        <v>17</v>
      </c>
      <c r="F337" s="24">
        <v>10.4</v>
      </c>
      <c r="G337" s="154">
        <v>12.68</v>
      </c>
      <c r="H337" s="154">
        <f>TRUNC(G337 * (1 + 22.85 / 100), 2)</f>
        <v>15.57</v>
      </c>
      <c r="I337" s="154">
        <f>TRUNC(F337 * H337, 2)</f>
        <v>161.91999999999999</v>
      </c>
      <c r="J337" s="26">
        <f t="shared" si="31"/>
        <v>2.4777671204955046E-4</v>
      </c>
    </row>
    <row r="338" spans="1:10" x14ac:dyDescent="0.2">
      <c r="A338" s="3" t="s">
        <v>965</v>
      </c>
      <c r="B338" s="3"/>
      <c r="C338" s="3"/>
      <c r="D338" s="3" t="s">
        <v>966</v>
      </c>
      <c r="E338" s="3"/>
      <c r="F338" s="4"/>
      <c r="G338" s="3"/>
      <c r="H338" s="3"/>
      <c r="I338" s="5">
        <v>2996.44</v>
      </c>
      <c r="J338" s="6">
        <f t="shared" si="31"/>
        <v>4.585276995144238E-3</v>
      </c>
    </row>
    <row r="339" spans="1:10" ht="25.5" x14ac:dyDescent="0.2">
      <c r="A339" s="179" t="s">
        <v>967</v>
      </c>
      <c r="B339" s="24" t="s">
        <v>968</v>
      </c>
      <c r="C339" s="179" t="s">
        <v>32</v>
      </c>
      <c r="D339" s="179" t="s">
        <v>969</v>
      </c>
      <c r="E339" s="25" t="s">
        <v>27</v>
      </c>
      <c r="F339" s="24">
        <v>16</v>
      </c>
      <c r="G339" s="154">
        <v>98.04</v>
      </c>
      <c r="H339" s="154">
        <f>TRUNC(G339 * (1 + 22.85 / 100), 2)</f>
        <v>120.44</v>
      </c>
      <c r="I339" s="154">
        <f>TRUNC(F339 * H339, 2)</f>
        <v>1927.04</v>
      </c>
      <c r="J339" s="26">
        <f t="shared" si="31"/>
        <v>2.9488366797675745E-3</v>
      </c>
    </row>
    <row r="340" spans="1:10" ht="25.5" x14ac:dyDescent="0.2">
      <c r="A340" s="179" t="s">
        <v>970</v>
      </c>
      <c r="B340" s="24" t="s">
        <v>971</v>
      </c>
      <c r="C340" s="179" t="s">
        <v>13</v>
      </c>
      <c r="D340" s="179" t="s">
        <v>972</v>
      </c>
      <c r="E340" s="25" t="s">
        <v>27</v>
      </c>
      <c r="F340" s="24">
        <v>2</v>
      </c>
      <c r="G340" s="154">
        <v>183.63</v>
      </c>
      <c r="H340" s="154">
        <f>TRUNC(G340 * (1 + 22.85 / 100), 2)</f>
        <v>225.58</v>
      </c>
      <c r="I340" s="154">
        <f>TRUNC(F340 * H340, 2)</f>
        <v>451.16</v>
      </c>
      <c r="J340" s="26">
        <f t="shared" si="31"/>
        <v>6.903837784601976E-4</v>
      </c>
    </row>
    <row r="341" spans="1:10" ht="25.5" x14ac:dyDescent="0.2">
      <c r="A341" s="179" t="s">
        <v>973</v>
      </c>
      <c r="B341" s="24" t="s">
        <v>974</v>
      </c>
      <c r="C341" s="179" t="s">
        <v>13</v>
      </c>
      <c r="D341" s="179" t="s">
        <v>975</v>
      </c>
      <c r="E341" s="25" t="s">
        <v>27</v>
      </c>
      <c r="F341" s="24">
        <v>24</v>
      </c>
      <c r="G341" s="154">
        <v>20.97</v>
      </c>
      <c r="H341" s="154">
        <f>TRUNC(G341 * (1 + 22.85 / 100), 2)</f>
        <v>25.76</v>
      </c>
      <c r="I341" s="154">
        <f>TRUNC(F341 * H341, 2)</f>
        <v>618.24</v>
      </c>
      <c r="J341" s="26">
        <f t="shared" si="31"/>
        <v>9.4605653691646541E-4</v>
      </c>
    </row>
    <row r="342" spans="1:10" x14ac:dyDescent="0.2">
      <c r="A342" s="3" t="s">
        <v>976</v>
      </c>
      <c r="B342" s="3"/>
      <c r="C342" s="3"/>
      <c r="D342" s="3" t="s">
        <v>977</v>
      </c>
      <c r="E342" s="3"/>
      <c r="F342" s="4"/>
      <c r="G342" s="3"/>
      <c r="H342" s="3"/>
      <c r="I342" s="5">
        <v>2752.45</v>
      </c>
      <c r="J342" s="6">
        <f t="shared" si="31"/>
        <v>4.211913358947536E-3</v>
      </c>
    </row>
    <row r="343" spans="1:10" ht="51" x14ac:dyDescent="0.2">
      <c r="A343" s="179" t="s">
        <v>978</v>
      </c>
      <c r="B343" s="24" t="s">
        <v>979</v>
      </c>
      <c r="C343" s="179" t="s">
        <v>13</v>
      </c>
      <c r="D343" s="179" t="s">
        <v>980</v>
      </c>
      <c r="E343" s="25" t="s">
        <v>17</v>
      </c>
      <c r="F343" s="24">
        <v>9.4499999999999993</v>
      </c>
      <c r="G343" s="154">
        <v>52.53</v>
      </c>
      <c r="H343" s="154">
        <f>TRUNC(G343 * (1 + 22.85 / 100), 2)</f>
        <v>64.53</v>
      </c>
      <c r="I343" s="154">
        <f>TRUNC(F343 * H343, 2)</f>
        <v>609.79999999999995</v>
      </c>
      <c r="J343" s="26">
        <f t="shared" si="31"/>
        <v>9.3314129822020663E-4</v>
      </c>
    </row>
    <row r="344" spans="1:10" ht="51" x14ac:dyDescent="0.2">
      <c r="A344" s="179" t="s">
        <v>981</v>
      </c>
      <c r="B344" s="24" t="s">
        <v>982</v>
      </c>
      <c r="C344" s="179" t="s">
        <v>13</v>
      </c>
      <c r="D344" s="179" t="s">
        <v>983</v>
      </c>
      <c r="E344" s="25" t="s">
        <v>17</v>
      </c>
      <c r="F344" s="24">
        <v>9.4499999999999993</v>
      </c>
      <c r="G344" s="154">
        <v>49.6</v>
      </c>
      <c r="H344" s="154">
        <f>TRUNC(G344 * (1 + 22.85 / 100), 2)</f>
        <v>60.93</v>
      </c>
      <c r="I344" s="154">
        <f>TRUNC(F344 * H344, 2)</f>
        <v>575.78</v>
      </c>
      <c r="J344" s="26">
        <f t="shared" si="31"/>
        <v>8.810824806317327E-4</v>
      </c>
    </row>
    <row r="345" spans="1:10" ht="51" x14ac:dyDescent="0.2">
      <c r="A345" s="179" t="s">
        <v>984</v>
      </c>
      <c r="B345" s="24" t="s">
        <v>985</v>
      </c>
      <c r="C345" s="179" t="s">
        <v>13</v>
      </c>
      <c r="D345" s="179" t="s">
        <v>986</v>
      </c>
      <c r="E345" s="25" t="s">
        <v>17</v>
      </c>
      <c r="F345" s="24">
        <v>9.4499999999999993</v>
      </c>
      <c r="G345" s="154">
        <v>44.85</v>
      </c>
      <c r="H345" s="154">
        <f>TRUNC(G345 * (1 + 22.85 / 100), 2)</f>
        <v>55.09</v>
      </c>
      <c r="I345" s="154">
        <f>TRUNC(F345 * H345, 2)</f>
        <v>520.6</v>
      </c>
      <c r="J345" s="26">
        <f t="shared" si="31"/>
        <v>7.9664375180951068E-4</v>
      </c>
    </row>
    <row r="346" spans="1:10" ht="25.5" x14ac:dyDescent="0.2">
      <c r="A346" s="179" t="s">
        <v>987</v>
      </c>
      <c r="B346" s="24" t="s">
        <v>988</v>
      </c>
      <c r="C346" s="179" t="s">
        <v>13</v>
      </c>
      <c r="D346" s="179" t="s">
        <v>989</v>
      </c>
      <c r="E346" s="25" t="s">
        <v>20</v>
      </c>
      <c r="F346" s="24">
        <v>13.12</v>
      </c>
      <c r="G346" s="154">
        <v>50.37</v>
      </c>
      <c r="H346" s="154">
        <f>TRUNC(G346 * (1 + 22.85 / 100), 2)</f>
        <v>61.87</v>
      </c>
      <c r="I346" s="154">
        <f>TRUNC(F346 * H346, 2)</f>
        <v>811.73</v>
      </c>
      <c r="J346" s="26">
        <f t="shared" si="31"/>
        <v>1.2421429747528508E-3</v>
      </c>
    </row>
    <row r="347" spans="1:10" ht="25.5" x14ac:dyDescent="0.2">
      <c r="A347" s="179" t="s">
        <v>1680</v>
      </c>
      <c r="B347" s="24" t="s">
        <v>1681</v>
      </c>
      <c r="C347" s="179" t="s">
        <v>13</v>
      </c>
      <c r="D347" s="179" t="s">
        <v>1682</v>
      </c>
      <c r="E347" s="25" t="s">
        <v>20</v>
      </c>
      <c r="F347" s="24">
        <v>4.6500000000000004</v>
      </c>
      <c r="G347" s="154">
        <v>41.06</v>
      </c>
      <c r="H347" s="154">
        <f>TRUNC(G347 * (1 + 22.85 / 100), 2)</f>
        <v>50.44</v>
      </c>
      <c r="I347" s="154">
        <f>TRUNC(F347 * H347, 2)</f>
        <v>234.54</v>
      </c>
      <c r="J347" s="26">
        <f t="shared" si="31"/>
        <v>3.5890285353323592E-4</v>
      </c>
    </row>
    <row r="348" spans="1:10" x14ac:dyDescent="0.2">
      <c r="A348" s="3" t="s">
        <v>990</v>
      </c>
      <c r="B348" s="3"/>
      <c r="C348" s="3"/>
      <c r="D348" s="3" t="s">
        <v>1683</v>
      </c>
      <c r="E348" s="3"/>
      <c r="F348" s="4"/>
      <c r="G348" s="3"/>
      <c r="H348" s="3"/>
      <c r="I348" s="5">
        <v>18999.11</v>
      </c>
      <c r="J348" s="6">
        <f t="shared" si="31"/>
        <v>2.9073227567117926E-2</v>
      </c>
    </row>
    <row r="349" spans="1:10" ht="38.25" x14ac:dyDescent="0.2">
      <c r="A349" s="179" t="s">
        <v>991</v>
      </c>
      <c r="B349" s="24" t="s">
        <v>992</v>
      </c>
      <c r="C349" s="179" t="s">
        <v>13</v>
      </c>
      <c r="D349" s="179" t="s">
        <v>993</v>
      </c>
      <c r="E349" s="25" t="s">
        <v>27</v>
      </c>
      <c r="F349" s="24">
        <v>1</v>
      </c>
      <c r="G349" s="154">
        <v>3252.03</v>
      </c>
      <c r="H349" s="154">
        <f t="shared" ref="H349:H355" si="32">TRUNC(G349 * (1 + 22.85 / 100), 2)</f>
        <v>3995.11</v>
      </c>
      <c r="I349" s="154">
        <f t="shared" ref="I349:I355" si="33">TRUNC(F349 * H349, 2)</f>
        <v>3995.11</v>
      </c>
      <c r="J349" s="26">
        <f t="shared" si="31"/>
        <v>6.1134833255699081E-3</v>
      </c>
    </row>
    <row r="350" spans="1:10" ht="38.25" x14ac:dyDescent="0.2">
      <c r="A350" s="179" t="s">
        <v>994</v>
      </c>
      <c r="B350" s="24" t="s">
        <v>995</v>
      </c>
      <c r="C350" s="179" t="s">
        <v>13</v>
      </c>
      <c r="D350" s="179" t="s">
        <v>996</v>
      </c>
      <c r="E350" s="25" t="s">
        <v>27</v>
      </c>
      <c r="F350" s="24">
        <v>2</v>
      </c>
      <c r="G350" s="154">
        <v>4129.7299999999996</v>
      </c>
      <c r="H350" s="154">
        <f t="shared" si="32"/>
        <v>5073.37</v>
      </c>
      <c r="I350" s="154">
        <f t="shared" si="33"/>
        <v>10146.74</v>
      </c>
      <c r="J350" s="26">
        <f t="shared" si="31"/>
        <v>1.5526963162189078E-2</v>
      </c>
    </row>
    <row r="351" spans="1:10" ht="38.25" x14ac:dyDescent="0.2">
      <c r="A351" s="179" t="s">
        <v>997</v>
      </c>
      <c r="B351" s="24" t="s">
        <v>998</v>
      </c>
      <c r="C351" s="179" t="s">
        <v>13</v>
      </c>
      <c r="D351" s="179" t="s">
        <v>999</v>
      </c>
      <c r="E351" s="25" t="s">
        <v>17</v>
      </c>
      <c r="F351" s="24">
        <v>14.6</v>
      </c>
      <c r="G351" s="154">
        <v>156.19</v>
      </c>
      <c r="H351" s="154">
        <f t="shared" si="32"/>
        <v>191.87</v>
      </c>
      <c r="I351" s="154">
        <f t="shared" si="33"/>
        <v>2801.3</v>
      </c>
      <c r="J351" s="26">
        <f t="shared" si="31"/>
        <v>4.2866656587475654E-3</v>
      </c>
    </row>
    <row r="352" spans="1:10" ht="25.5" x14ac:dyDescent="0.2">
      <c r="A352" s="179" t="s">
        <v>1000</v>
      </c>
      <c r="B352" s="24" t="s">
        <v>1001</v>
      </c>
      <c r="C352" s="179" t="s">
        <v>13</v>
      </c>
      <c r="D352" s="179" t="s">
        <v>1002</v>
      </c>
      <c r="E352" s="25" t="s">
        <v>17</v>
      </c>
      <c r="F352" s="24">
        <v>14.6</v>
      </c>
      <c r="G352" s="154">
        <v>38.770000000000003</v>
      </c>
      <c r="H352" s="154">
        <f t="shared" si="32"/>
        <v>47.62</v>
      </c>
      <c r="I352" s="154">
        <f t="shared" si="33"/>
        <v>695.25</v>
      </c>
      <c r="J352" s="26">
        <f t="shared" si="31"/>
        <v>1.0639004388120674E-3</v>
      </c>
    </row>
    <row r="353" spans="1:10" ht="38.25" x14ac:dyDescent="0.2">
      <c r="A353" s="179" t="s">
        <v>1003</v>
      </c>
      <c r="B353" s="24" t="s">
        <v>1004</v>
      </c>
      <c r="C353" s="179" t="s">
        <v>13</v>
      </c>
      <c r="D353" s="179" t="s">
        <v>1005</v>
      </c>
      <c r="E353" s="25" t="s">
        <v>20</v>
      </c>
      <c r="F353" s="24">
        <v>1.47</v>
      </c>
      <c r="G353" s="154">
        <v>28.42</v>
      </c>
      <c r="H353" s="154">
        <f t="shared" si="32"/>
        <v>34.909999999999997</v>
      </c>
      <c r="I353" s="154">
        <f t="shared" si="33"/>
        <v>51.31</v>
      </c>
      <c r="J353" s="26">
        <f t="shared" si="31"/>
        <v>7.8516694017184005E-5</v>
      </c>
    </row>
    <row r="354" spans="1:10" ht="25.5" x14ac:dyDescent="0.2">
      <c r="A354" s="179" t="s">
        <v>1006</v>
      </c>
      <c r="B354" s="24" t="s">
        <v>1007</v>
      </c>
      <c r="C354" s="179" t="s">
        <v>32</v>
      </c>
      <c r="D354" s="179" t="s">
        <v>1008</v>
      </c>
      <c r="E354" s="25" t="s">
        <v>1009</v>
      </c>
      <c r="F354" s="24">
        <v>13.19</v>
      </c>
      <c r="G354" s="154">
        <v>36.39</v>
      </c>
      <c r="H354" s="154">
        <f t="shared" si="32"/>
        <v>44.7</v>
      </c>
      <c r="I354" s="154">
        <f t="shared" si="33"/>
        <v>589.59</v>
      </c>
      <c r="J354" s="26">
        <f t="shared" si="31"/>
        <v>9.0221511646056357E-4</v>
      </c>
    </row>
    <row r="355" spans="1:10" ht="25.5" x14ac:dyDescent="0.2">
      <c r="A355" s="179" t="s">
        <v>1010</v>
      </c>
      <c r="B355" s="24" t="s">
        <v>1011</v>
      </c>
      <c r="C355" s="179" t="s">
        <v>13</v>
      </c>
      <c r="D355" s="179" t="s">
        <v>1012</v>
      </c>
      <c r="E355" s="25" t="s">
        <v>17</v>
      </c>
      <c r="F355" s="24">
        <v>7.46</v>
      </c>
      <c r="G355" s="154">
        <v>78.55</v>
      </c>
      <c r="H355" s="154">
        <f t="shared" si="32"/>
        <v>96.49</v>
      </c>
      <c r="I355" s="154">
        <f t="shared" si="33"/>
        <v>719.81</v>
      </c>
      <c r="J355" s="26">
        <f t="shared" si="31"/>
        <v>1.1014831713215595E-3</v>
      </c>
    </row>
    <row r="356" spans="1:10" x14ac:dyDescent="0.2">
      <c r="A356" s="3" t="s">
        <v>1013</v>
      </c>
      <c r="B356" s="3"/>
      <c r="C356" s="3"/>
      <c r="D356" s="3" t="s">
        <v>1684</v>
      </c>
      <c r="E356" s="3"/>
      <c r="F356" s="4"/>
      <c r="G356" s="3"/>
      <c r="H356" s="3"/>
      <c r="I356" s="5">
        <v>90798.5</v>
      </c>
      <c r="J356" s="6">
        <f t="shared" si="31"/>
        <v>0.13894363753107156</v>
      </c>
    </row>
    <row r="357" spans="1:10" ht="38.25" x14ac:dyDescent="0.2">
      <c r="A357" s="179" t="s">
        <v>1015</v>
      </c>
      <c r="B357" s="24" t="s">
        <v>1685</v>
      </c>
      <c r="C357" s="179" t="s">
        <v>32</v>
      </c>
      <c r="D357" s="179" t="s">
        <v>1686</v>
      </c>
      <c r="E357" s="25" t="s">
        <v>1687</v>
      </c>
      <c r="F357" s="24">
        <v>1</v>
      </c>
      <c r="G357" s="154">
        <v>22800</v>
      </c>
      <c r="H357" s="154" t="str">
        <f>TRUNC(G357 * (1 + 15 / 100), 2) &amp;CHAR(10)&amp; "(15.0%)"</f>
        <v>26220
(15.0%)</v>
      </c>
      <c r="I357" s="154">
        <f>TRUNC((F357 * 1 ) * TRUNC(G357 * (1 + 15 / 100), 2), 2)</f>
        <v>26220</v>
      </c>
      <c r="J357" s="26">
        <f t="shared" si="31"/>
        <v>4.0122933485296525E-2</v>
      </c>
    </row>
    <row r="358" spans="1:10" ht="25.5" x14ac:dyDescent="0.2">
      <c r="A358" s="179" t="s">
        <v>1018</v>
      </c>
      <c r="B358" s="24" t="s">
        <v>1688</v>
      </c>
      <c r="C358" s="179" t="s">
        <v>13</v>
      </c>
      <c r="D358" s="179" t="s">
        <v>1689</v>
      </c>
      <c r="E358" s="25" t="s">
        <v>20</v>
      </c>
      <c r="F358" s="24">
        <v>35.49</v>
      </c>
      <c r="G358" s="154">
        <v>57.08</v>
      </c>
      <c r="H358" s="154">
        <f>TRUNC(G358 * (1 + 22.85 / 100), 2)</f>
        <v>70.12</v>
      </c>
      <c r="I358" s="154">
        <f>TRUNC(F358 * H358, 2)</f>
        <v>2488.5500000000002</v>
      </c>
      <c r="J358" s="26">
        <f t="shared" si="31"/>
        <v>3.8080826134566999E-3</v>
      </c>
    </row>
    <row r="359" spans="1:10" ht="38.25" x14ac:dyDescent="0.2">
      <c r="A359" s="179" t="s">
        <v>1021</v>
      </c>
      <c r="B359" s="24" t="s">
        <v>776</v>
      </c>
      <c r="C359" s="179" t="s">
        <v>13</v>
      </c>
      <c r="D359" s="179" t="s">
        <v>777</v>
      </c>
      <c r="E359" s="25" t="s">
        <v>20</v>
      </c>
      <c r="F359" s="24">
        <v>11.47</v>
      </c>
      <c r="G359" s="154">
        <v>83.58</v>
      </c>
      <c r="H359" s="154">
        <f>TRUNC(G359 * (1 + 22.85 / 100), 2)</f>
        <v>102.67</v>
      </c>
      <c r="I359" s="154">
        <f>TRUNC(F359 * H359, 2)</f>
        <v>1177.6199999999999</v>
      </c>
      <c r="J359" s="26">
        <f t="shared" si="31"/>
        <v>1.8020430561004916E-3</v>
      </c>
    </row>
    <row r="360" spans="1:10" ht="38.25" x14ac:dyDescent="0.2">
      <c r="A360" s="179" t="s">
        <v>1024</v>
      </c>
      <c r="B360" s="24" t="s">
        <v>1690</v>
      </c>
      <c r="C360" s="179" t="s">
        <v>32</v>
      </c>
      <c r="D360" s="179" t="s">
        <v>1691</v>
      </c>
      <c r="E360" s="25" t="s">
        <v>17</v>
      </c>
      <c r="F360" s="24">
        <v>10.98</v>
      </c>
      <c r="G360" s="154">
        <v>88.25</v>
      </c>
      <c r="H360" s="154">
        <f>TRUNC(G360 * (1 + 22.85 / 100), 2)</f>
        <v>108.41</v>
      </c>
      <c r="I360" s="154">
        <f>TRUNC(F360 * H360, 2)</f>
        <v>1190.3399999999999</v>
      </c>
      <c r="J360" s="26">
        <f t="shared" si="31"/>
        <v>1.8215077286379809E-3</v>
      </c>
    </row>
    <row r="361" spans="1:10" ht="25.5" x14ac:dyDescent="0.2">
      <c r="A361" s="179" t="s">
        <v>1027</v>
      </c>
      <c r="B361" s="24" t="s">
        <v>1692</v>
      </c>
      <c r="C361" s="179" t="s">
        <v>32</v>
      </c>
      <c r="D361" s="179" t="s">
        <v>1693</v>
      </c>
      <c r="E361" s="25" t="s">
        <v>17</v>
      </c>
      <c r="F361" s="24">
        <v>49.92</v>
      </c>
      <c r="G361" s="154">
        <v>111.5</v>
      </c>
      <c r="H361" s="154">
        <f>TRUNC(G361 * (1 + 22.85 / 100), 2)</f>
        <v>136.97</v>
      </c>
      <c r="I361" s="154">
        <f>TRUNC(F361 * H361, 2)</f>
        <v>6837.54</v>
      </c>
      <c r="J361" s="26">
        <f t="shared" si="31"/>
        <v>1.0463087819338459E-2</v>
      </c>
    </row>
    <row r="362" spans="1:10" ht="63.75" x14ac:dyDescent="0.2">
      <c r="A362" s="179" t="s">
        <v>1030</v>
      </c>
      <c r="B362" s="24" t="s">
        <v>1694</v>
      </c>
      <c r="C362" s="179" t="s">
        <v>32</v>
      </c>
      <c r="D362" s="179" t="s">
        <v>1695</v>
      </c>
      <c r="E362" s="25" t="s">
        <v>24</v>
      </c>
      <c r="F362" s="24">
        <v>1672.5</v>
      </c>
      <c r="G362" s="154">
        <v>25.74</v>
      </c>
      <c r="H362" s="154">
        <f>TRUNC(G362 * (1 + 22.85 / 100), 2)</f>
        <v>31.62</v>
      </c>
      <c r="I362" s="154">
        <f>TRUNC(F362 * H362, 2)</f>
        <v>52884.45</v>
      </c>
      <c r="J362" s="26">
        <f t="shared" si="31"/>
        <v>8.09259828282414E-2</v>
      </c>
    </row>
    <row r="363" spans="1:10" x14ac:dyDescent="0.2">
      <c r="A363" s="3" t="s">
        <v>1039</v>
      </c>
      <c r="B363" s="3"/>
      <c r="C363" s="3"/>
      <c r="D363" s="3" t="s">
        <v>1014</v>
      </c>
      <c r="E363" s="3"/>
      <c r="F363" s="4"/>
      <c r="G363" s="3"/>
      <c r="H363" s="3"/>
      <c r="I363" s="5">
        <v>42863.61</v>
      </c>
      <c r="J363" s="6">
        <f t="shared" si="31"/>
        <v>6.5591677077410024E-2</v>
      </c>
    </row>
    <row r="364" spans="1:10" ht="25.5" x14ac:dyDescent="0.2">
      <c r="A364" s="179" t="s">
        <v>1041</v>
      </c>
      <c r="B364" s="24" t="s">
        <v>1016</v>
      </c>
      <c r="C364" s="179" t="s">
        <v>32</v>
      </c>
      <c r="D364" s="179" t="s">
        <v>1017</v>
      </c>
      <c r="E364" s="25" t="s">
        <v>28</v>
      </c>
      <c r="F364" s="24">
        <v>1</v>
      </c>
      <c r="G364" s="154">
        <v>1430.49</v>
      </c>
      <c r="H364" s="154">
        <f t="shared" ref="H364:H372" si="34">TRUNC(G364 * (1 + 22.85 / 100), 2)</f>
        <v>1757.35</v>
      </c>
      <c r="I364" s="154">
        <f t="shared" ref="I364:I372" si="35">TRUNC(F364 * H364, 2)</f>
        <v>1757.35</v>
      </c>
      <c r="J364" s="26">
        <f t="shared" si="31"/>
        <v>2.6891699908613972E-3</v>
      </c>
    </row>
    <row r="365" spans="1:10" ht="25.5" x14ac:dyDescent="0.2">
      <c r="A365" s="179" t="s">
        <v>1043</v>
      </c>
      <c r="B365" s="24" t="s">
        <v>1019</v>
      </c>
      <c r="C365" s="179" t="s">
        <v>32</v>
      </c>
      <c r="D365" s="179" t="s">
        <v>1020</v>
      </c>
      <c r="E365" s="25" t="s">
        <v>28</v>
      </c>
      <c r="F365" s="24">
        <v>2</v>
      </c>
      <c r="G365" s="154">
        <v>1577.05</v>
      </c>
      <c r="H365" s="154">
        <f t="shared" si="34"/>
        <v>1937.4</v>
      </c>
      <c r="I365" s="154">
        <f t="shared" si="35"/>
        <v>3874.8</v>
      </c>
      <c r="J365" s="26">
        <f t="shared" si="31"/>
        <v>5.9293799644861544E-3</v>
      </c>
    </row>
    <row r="366" spans="1:10" ht="25.5" x14ac:dyDescent="0.2">
      <c r="A366" s="179" t="s">
        <v>1046</v>
      </c>
      <c r="B366" s="24" t="s">
        <v>1022</v>
      </c>
      <c r="C366" s="179" t="s">
        <v>32</v>
      </c>
      <c r="D366" s="179" t="s">
        <v>1023</v>
      </c>
      <c r="E366" s="25" t="s">
        <v>28</v>
      </c>
      <c r="F366" s="24">
        <v>1</v>
      </c>
      <c r="G366" s="154">
        <v>2389.37</v>
      </c>
      <c r="H366" s="154">
        <f t="shared" si="34"/>
        <v>2935.34</v>
      </c>
      <c r="I366" s="154">
        <f t="shared" si="35"/>
        <v>2935.34</v>
      </c>
      <c r="J366" s="26">
        <f t="shared" si="31"/>
        <v>4.4917792363360146E-3</v>
      </c>
    </row>
    <row r="367" spans="1:10" ht="25.5" x14ac:dyDescent="0.2">
      <c r="A367" s="179" t="s">
        <v>1048</v>
      </c>
      <c r="B367" s="24" t="s">
        <v>1025</v>
      </c>
      <c r="C367" s="179" t="s">
        <v>32</v>
      </c>
      <c r="D367" s="179" t="s">
        <v>1026</v>
      </c>
      <c r="E367" s="25" t="s">
        <v>28</v>
      </c>
      <c r="F367" s="24">
        <v>1</v>
      </c>
      <c r="G367" s="154">
        <v>1871.18</v>
      </c>
      <c r="H367" s="154">
        <f t="shared" si="34"/>
        <v>2298.7399999999998</v>
      </c>
      <c r="I367" s="154">
        <f t="shared" si="35"/>
        <v>2298.7399999999998</v>
      </c>
      <c r="J367" s="26">
        <f t="shared" si="31"/>
        <v>3.517627464530531E-3</v>
      </c>
    </row>
    <row r="368" spans="1:10" ht="25.5" x14ac:dyDescent="0.2">
      <c r="A368" s="179" t="s">
        <v>1696</v>
      </c>
      <c r="B368" s="24" t="s">
        <v>1028</v>
      </c>
      <c r="C368" s="179" t="s">
        <v>32</v>
      </c>
      <c r="D368" s="179" t="s">
        <v>1029</v>
      </c>
      <c r="E368" s="25" t="s">
        <v>28</v>
      </c>
      <c r="F368" s="24">
        <v>1</v>
      </c>
      <c r="G368" s="154">
        <v>3032.17</v>
      </c>
      <c r="H368" s="154">
        <f t="shared" si="34"/>
        <v>3725.02</v>
      </c>
      <c r="I368" s="154">
        <f t="shared" si="35"/>
        <v>3725.02</v>
      </c>
      <c r="J368" s="26">
        <f t="shared" si="31"/>
        <v>5.7001803848741135E-3</v>
      </c>
    </row>
    <row r="369" spans="1:10" ht="25.5" x14ac:dyDescent="0.2">
      <c r="A369" s="179" t="s">
        <v>1697</v>
      </c>
      <c r="B369" s="24" t="s">
        <v>1031</v>
      </c>
      <c r="C369" s="179" t="s">
        <v>32</v>
      </c>
      <c r="D369" s="179" t="s">
        <v>1032</v>
      </c>
      <c r="E369" s="25" t="s">
        <v>17</v>
      </c>
      <c r="F369" s="24">
        <v>1.23</v>
      </c>
      <c r="G369" s="154">
        <v>1651.68</v>
      </c>
      <c r="H369" s="154">
        <f t="shared" si="34"/>
        <v>2029.08</v>
      </c>
      <c r="I369" s="154">
        <f t="shared" si="35"/>
        <v>2495.7600000000002</v>
      </c>
      <c r="J369" s="26">
        <f t="shared" si="31"/>
        <v>3.8191156550443804E-3</v>
      </c>
    </row>
    <row r="370" spans="1:10" ht="25.5" x14ac:dyDescent="0.2">
      <c r="A370" s="179" t="s">
        <v>1698</v>
      </c>
      <c r="B370" s="24" t="s">
        <v>1033</v>
      </c>
      <c r="C370" s="179" t="s">
        <v>32</v>
      </c>
      <c r="D370" s="179" t="s">
        <v>1034</v>
      </c>
      <c r="E370" s="25" t="s">
        <v>28</v>
      </c>
      <c r="F370" s="24">
        <v>1</v>
      </c>
      <c r="G370" s="154">
        <v>309.60000000000002</v>
      </c>
      <c r="H370" s="154">
        <f t="shared" si="34"/>
        <v>380.34</v>
      </c>
      <c r="I370" s="154">
        <f t="shared" si="35"/>
        <v>380.34</v>
      </c>
      <c r="J370" s="26">
        <f t="shared" si="31"/>
        <v>5.82012071769553E-4</v>
      </c>
    </row>
    <row r="371" spans="1:10" ht="63.75" x14ac:dyDescent="0.2">
      <c r="A371" s="179" t="s">
        <v>1699</v>
      </c>
      <c r="B371" s="24" t="s">
        <v>1035</v>
      </c>
      <c r="C371" s="179" t="s">
        <v>32</v>
      </c>
      <c r="D371" s="179" t="s">
        <v>1036</v>
      </c>
      <c r="E371" s="25" t="s">
        <v>17</v>
      </c>
      <c r="F371" s="24">
        <v>81.05</v>
      </c>
      <c r="G371" s="154">
        <v>168.42</v>
      </c>
      <c r="H371" s="154">
        <f t="shared" si="34"/>
        <v>206.9</v>
      </c>
      <c r="I371" s="154">
        <f t="shared" si="35"/>
        <v>16769.240000000002</v>
      </c>
      <c r="J371" s="26">
        <f t="shared" si="31"/>
        <v>2.5660987838252249E-2</v>
      </c>
    </row>
    <row r="372" spans="1:10" ht="51" x14ac:dyDescent="0.2">
      <c r="A372" s="179" t="s">
        <v>1700</v>
      </c>
      <c r="B372" s="24" t="s">
        <v>1037</v>
      </c>
      <c r="C372" s="179" t="s">
        <v>13</v>
      </c>
      <c r="D372" s="179" t="s">
        <v>1038</v>
      </c>
      <c r="E372" s="25" t="s">
        <v>17</v>
      </c>
      <c r="F372" s="24">
        <v>45.74</v>
      </c>
      <c r="G372" s="154">
        <v>153.53</v>
      </c>
      <c r="H372" s="154">
        <f t="shared" si="34"/>
        <v>188.61</v>
      </c>
      <c r="I372" s="154">
        <f t="shared" si="35"/>
        <v>8627.02</v>
      </c>
      <c r="J372" s="26">
        <f t="shared" si="31"/>
        <v>1.3201424471255638E-2</v>
      </c>
    </row>
    <row r="373" spans="1:10" x14ac:dyDescent="0.2">
      <c r="A373" s="3" t="s">
        <v>1050</v>
      </c>
      <c r="B373" s="3"/>
      <c r="C373" s="3"/>
      <c r="D373" s="3" t="s">
        <v>1040</v>
      </c>
      <c r="E373" s="3"/>
      <c r="F373" s="4"/>
      <c r="G373" s="3"/>
      <c r="H373" s="3"/>
      <c r="I373" s="5">
        <v>6242.99</v>
      </c>
      <c r="J373" s="6">
        <f t="shared" si="31"/>
        <v>9.5532827047815159E-3</v>
      </c>
    </row>
    <row r="374" spans="1:10" ht="25.5" x14ac:dyDescent="0.2">
      <c r="A374" s="179" t="s">
        <v>1052</v>
      </c>
      <c r="B374" s="24" t="s">
        <v>1011</v>
      </c>
      <c r="C374" s="179" t="s">
        <v>13</v>
      </c>
      <c r="D374" s="179" t="s">
        <v>1042</v>
      </c>
      <c r="E374" s="25" t="s">
        <v>17</v>
      </c>
      <c r="F374" s="24">
        <v>15.88</v>
      </c>
      <c r="G374" s="154">
        <v>78.55</v>
      </c>
      <c r="H374" s="154">
        <f>TRUNC(G374 * (1 + 22.85 / 100), 2)</f>
        <v>96.49</v>
      </c>
      <c r="I374" s="154">
        <f>TRUNC(F374 * H374, 2)</f>
        <v>1532.26</v>
      </c>
      <c r="J374" s="26">
        <f t="shared" si="31"/>
        <v>2.3447279199916267E-3</v>
      </c>
    </row>
    <row r="375" spans="1:10" ht="25.5" x14ac:dyDescent="0.2">
      <c r="A375" s="179" t="s">
        <v>1055</v>
      </c>
      <c r="B375" s="24" t="s">
        <v>1044</v>
      </c>
      <c r="C375" s="179" t="s">
        <v>13</v>
      </c>
      <c r="D375" s="179" t="s">
        <v>1045</v>
      </c>
      <c r="E375" s="25" t="s">
        <v>20</v>
      </c>
      <c r="F375" s="24">
        <v>29.71</v>
      </c>
      <c r="G375" s="154">
        <v>12.68</v>
      </c>
      <c r="H375" s="154">
        <f>TRUNC(G375 * (1 + 22.85 / 100), 2)</f>
        <v>15.57</v>
      </c>
      <c r="I375" s="154">
        <f>TRUNC(F375 * H375, 2)</f>
        <v>462.58</v>
      </c>
      <c r="J375" s="26">
        <f t="shared" si="31"/>
        <v>7.0785913698049067E-4</v>
      </c>
    </row>
    <row r="376" spans="1:10" ht="25.5" x14ac:dyDescent="0.2">
      <c r="A376" s="179" t="s">
        <v>1056</v>
      </c>
      <c r="B376" s="24" t="s">
        <v>1011</v>
      </c>
      <c r="C376" s="179" t="s">
        <v>13</v>
      </c>
      <c r="D376" s="179" t="s">
        <v>1047</v>
      </c>
      <c r="E376" s="25" t="s">
        <v>17</v>
      </c>
      <c r="F376" s="24">
        <v>35.159999999999997</v>
      </c>
      <c r="G376" s="154">
        <v>78.55</v>
      </c>
      <c r="H376" s="154">
        <f>TRUNC(G376 * (1 + 22.85 / 100), 2)</f>
        <v>96.49</v>
      </c>
      <c r="I376" s="154">
        <f>TRUNC(F376 * H376, 2)</f>
        <v>3392.58</v>
      </c>
      <c r="J376" s="26">
        <f t="shared" si="31"/>
        <v>5.1914668834304838E-3</v>
      </c>
    </row>
    <row r="377" spans="1:10" ht="25.5" x14ac:dyDescent="0.2">
      <c r="A377" s="179" t="s">
        <v>1057</v>
      </c>
      <c r="B377" s="24" t="s">
        <v>1044</v>
      </c>
      <c r="C377" s="179" t="s">
        <v>13</v>
      </c>
      <c r="D377" s="179" t="s">
        <v>1049</v>
      </c>
      <c r="E377" s="25" t="s">
        <v>20</v>
      </c>
      <c r="F377" s="24">
        <v>54.95</v>
      </c>
      <c r="G377" s="154">
        <v>12.68</v>
      </c>
      <c r="H377" s="154">
        <f>TRUNC(G377 * (1 + 22.85 / 100), 2)</f>
        <v>15.57</v>
      </c>
      <c r="I377" s="154">
        <f>TRUNC(F377 * H377, 2)</f>
        <v>855.57</v>
      </c>
      <c r="J377" s="26">
        <f t="shared" si="31"/>
        <v>1.3092287643789149E-3</v>
      </c>
    </row>
    <row r="378" spans="1:10" x14ac:dyDescent="0.2">
      <c r="A378" s="3" t="s">
        <v>1066</v>
      </c>
      <c r="B378" s="3"/>
      <c r="C378" s="3"/>
      <c r="D378" s="3" t="s">
        <v>1051</v>
      </c>
      <c r="E378" s="3"/>
      <c r="F378" s="4"/>
      <c r="G378" s="3"/>
      <c r="H378" s="3"/>
      <c r="I378" s="5">
        <v>10227.75</v>
      </c>
      <c r="J378" s="6">
        <f t="shared" si="31"/>
        <v>1.5650928030291437E-2</v>
      </c>
    </row>
    <row r="379" spans="1:10" ht="25.5" x14ac:dyDescent="0.2">
      <c r="A379" s="179" t="s">
        <v>1068</v>
      </c>
      <c r="B379" s="24" t="s">
        <v>1053</v>
      </c>
      <c r="C379" s="179" t="s">
        <v>13</v>
      </c>
      <c r="D379" s="179" t="s">
        <v>1054</v>
      </c>
      <c r="E379" s="25" t="s">
        <v>14</v>
      </c>
      <c r="F379" s="24">
        <v>7.84</v>
      </c>
      <c r="G379" s="154">
        <v>89.32</v>
      </c>
      <c r="H379" s="154">
        <f t="shared" ref="H379:H385" si="36">TRUNC(G379 * (1 + 22.85 / 100), 2)</f>
        <v>109.72</v>
      </c>
      <c r="I379" s="154">
        <f t="shared" ref="I379:I385" si="37">TRUNC(F379 * H379, 2)</f>
        <v>860.2</v>
      </c>
      <c r="J379" s="26">
        <f t="shared" si="31"/>
        <v>1.3163137827632368E-3</v>
      </c>
    </row>
    <row r="380" spans="1:10" ht="38.25" x14ac:dyDescent="0.2">
      <c r="A380" s="179" t="s">
        <v>1069</v>
      </c>
      <c r="B380" s="24" t="s">
        <v>481</v>
      </c>
      <c r="C380" s="179" t="s">
        <v>13</v>
      </c>
      <c r="D380" s="179" t="s">
        <v>482</v>
      </c>
      <c r="E380" s="25" t="s">
        <v>17</v>
      </c>
      <c r="F380" s="24">
        <v>48.99</v>
      </c>
      <c r="G380" s="154">
        <v>3.56</v>
      </c>
      <c r="H380" s="154">
        <f t="shared" si="36"/>
        <v>4.37</v>
      </c>
      <c r="I380" s="154">
        <f t="shared" si="37"/>
        <v>214.08</v>
      </c>
      <c r="J380" s="26">
        <f t="shared" si="31"/>
        <v>3.275941113856705E-4</v>
      </c>
    </row>
    <row r="381" spans="1:10" ht="38.25" x14ac:dyDescent="0.2">
      <c r="A381" s="179" t="s">
        <v>1070</v>
      </c>
      <c r="B381" s="24" t="s">
        <v>484</v>
      </c>
      <c r="C381" s="179" t="s">
        <v>13</v>
      </c>
      <c r="D381" s="179" t="s">
        <v>485</v>
      </c>
      <c r="E381" s="25" t="s">
        <v>14</v>
      </c>
      <c r="F381" s="24">
        <v>4.9000000000000004</v>
      </c>
      <c r="G381" s="154">
        <v>190.97</v>
      </c>
      <c r="H381" s="154">
        <f t="shared" si="36"/>
        <v>234.6</v>
      </c>
      <c r="I381" s="154">
        <f t="shared" si="37"/>
        <v>1149.54</v>
      </c>
      <c r="J381" s="26">
        <f t="shared" si="31"/>
        <v>1.7590738733290528E-3</v>
      </c>
    </row>
    <row r="382" spans="1:10" ht="38.25" x14ac:dyDescent="0.2">
      <c r="A382" s="179" t="s">
        <v>1071</v>
      </c>
      <c r="B382" s="24" t="s">
        <v>1058</v>
      </c>
      <c r="C382" s="179" t="s">
        <v>13</v>
      </c>
      <c r="D382" s="179" t="s">
        <v>1059</v>
      </c>
      <c r="E382" s="25" t="s">
        <v>17</v>
      </c>
      <c r="F382" s="24">
        <v>34.619999999999997</v>
      </c>
      <c r="G382" s="154">
        <v>75.260000000000005</v>
      </c>
      <c r="H382" s="154">
        <f t="shared" si="36"/>
        <v>92.45</v>
      </c>
      <c r="I382" s="154">
        <f t="shared" si="37"/>
        <v>3200.61</v>
      </c>
      <c r="J382" s="26">
        <f t="shared" si="31"/>
        <v>4.8977064127526662E-3</v>
      </c>
    </row>
    <row r="383" spans="1:10" ht="51" x14ac:dyDescent="0.2">
      <c r="A383" s="179" t="s">
        <v>1072</v>
      </c>
      <c r="B383" s="24" t="s">
        <v>1060</v>
      </c>
      <c r="C383" s="179" t="s">
        <v>13</v>
      </c>
      <c r="D383" s="179" t="s">
        <v>1061</v>
      </c>
      <c r="E383" s="25" t="s">
        <v>17</v>
      </c>
      <c r="F383" s="24">
        <v>14.37</v>
      </c>
      <c r="G383" s="154">
        <v>51.58</v>
      </c>
      <c r="H383" s="154">
        <f t="shared" si="36"/>
        <v>63.36</v>
      </c>
      <c r="I383" s="154">
        <f t="shared" si="37"/>
        <v>910.48</v>
      </c>
      <c r="J383" s="26">
        <f t="shared" si="31"/>
        <v>1.3932543279821807E-3</v>
      </c>
    </row>
    <row r="384" spans="1:10" ht="25.5" x14ac:dyDescent="0.2">
      <c r="A384" s="179" t="s">
        <v>1074</v>
      </c>
      <c r="B384" s="24" t="s">
        <v>1062</v>
      </c>
      <c r="C384" s="179" t="s">
        <v>13</v>
      </c>
      <c r="D384" s="179" t="s">
        <v>1063</v>
      </c>
      <c r="E384" s="25" t="s">
        <v>17</v>
      </c>
      <c r="F384" s="24">
        <v>14.37</v>
      </c>
      <c r="G384" s="154">
        <v>134.09</v>
      </c>
      <c r="H384" s="154">
        <f t="shared" si="36"/>
        <v>164.72</v>
      </c>
      <c r="I384" s="154">
        <f t="shared" si="37"/>
        <v>2367.02</v>
      </c>
      <c r="J384" s="26">
        <f t="shared" si="31"/>
        <v>3.6221123576798847E-3</v>
      </c>
    </row>
    <row r="385" spans="1:10" ht="51" x14ac:dyDescent="0.2">
      <c r="A385" s="179" t="s">
        <v>1077</v>
      </c>
      <c r="B385" s="24" t="s">
        <v>1064</v>
      </c>
      <c r="C385" s="179" t="s">
        <v>13</v>
      </c>
      <c r="D385" s="179" t="s">
        <v>1065</v>
      </c>
      <c r="E385" s="25" t="s">
        <v>20</v>
      </c>
      <c r="F385" s="24">
        <v>34.35</v>
      </c>
      <c r="G385" s="154">
        <v>36.159999999999997</v>
      </c>
      <c r="H385" s="154">
        <f t="shared" si="36"/>
        <v>44.42</v>
      </c>
      <c r="I385" s="154">
        <f t="shared" si="37"/>
        <v>1525.82</v>
      </c>
      <c r="J385" s="26">
        <f t="shared" si="31"/>
        <v>2.3348731643987467E-3</v>
      </c>
    </row>
    <row r="386" spans="1:10" x14ac:dyDescent="0.2">
      <c r="A386" s="3" t="s">
        <v>1080</v>
      </c>
      <c r="B386" s="3"/>
      <c r="C386" s="3"/>
      <c r="D386" s="3" t="s">
        <v>1067</v>
      </c>
      <c r="E386" s="3"/>
      <c r="F386" s="4"/>
      <c r="G386" s="3"/>
      <c r="H386" s="3"/>
      <c r="I386" s="5">
        <v>28181.759999999998</v>
      </c>
      <c r="J386" s="6">
        <f t="shared" si="31"/>
        <v>4.3124900151738754E-2</v>
      </c>
    </row>
    <row r="387" spans="1:10" ht="25.5" x14ac:dyDescent="0.2">
      <c r="A387" s="179" t="s">
        <v>1082</v>
      </c>
      <c r="B387" s="24" t="s">
        <v>1053</v>
      </c>
      <c r="C387" s="179" t="s">
        <v>13</v>
      </c>
      <c r="D387" s="179" t="s">
        <v>1054</v>
      </c>
      <c r="E387" s="25" t="s">
        <v>14</v>
      </c>
      <c r="F387" s="24">
        <v>18.97</v>
      </c>
      <c r="G387" s="154">
        <v>89.32</v>
      </c>
      <c r="H387" s="154">
        <f t="shared" ref="H387:H394" si="38">TRUNC(G387 * (1 + 22.85 / 100), 2)</f>
        <v>109.72</v>
      </c>
      <c r="I387" s="154">
        <f t="shared" ref="I387:I394" si="39">TRUNC(F387 * H387, 2)</f>
        <v>2081.38</v>
      </c>
      <c r="J387" s="26">
        <f t="shared" si="31"/>
        <v>3.1850141608553194E-3</v>
      </c>
    </row>
    <row r="388" spans="1:10" ht="38.25" x14ac:dyDescent="0.2">
      <c r="A388" s="179" t="s">
        <v>1085</v>
      </c>
      <c r="B388" s="24" t="s">
        <v>481</v>
      </c>
      <c r="C388" s="179" t="s">
        <v>13</v>
      </c>
      <c r="D388" s="179" t="s">
        <v>482</v>
      </c>
      <c r="E388" s="25" t="s">
        <v>17</v>
      </c>
      <c r="F388" s="24">
        <v>189.68</v>
      </c>
      <c r="G388" s="154">
        <v>3.56</v>
      </c>
      <c r="H388" s="154">
        <f t="shared" si="38"/>
        <v>4.37</v>
      </c>
      <c r="I388" s="154">
        <f t="shared" si="39"/>
        <v>828.9</v>
      </c>
      <c r="J388" s="26">
        <f t="shared" si="31"/>
        <v>1.268417222195358E-3</v>
      </c>
    </row>
    <row r="389" spans="1:10" ht="38.25" x14ac:dyDescent="0.2">
      <c r="A389" s="179" t="s">
        <v>1088</v>
      </c>
      <c r="B389" s="24" t="s">
        <v>484</v>
      </c>
      <c r="C389" s="179" t="s">
        <v>13</v>
      </c>
      <c r="D389" s="179" t="s">
        <v>485</v>
      </c>
      <c r="E389" s="25" t="s">
        <v>14</v>
      </c>
      <c r="F389" s="24">
        <v>18.97</v>
      </c>
      <c r="G389" s="154">
        <v>190.97</v>
      </c>
      <c r="H389" s="154">
        <f t="shared" si="38"/>
        <v>234.6</v>
      </c>
      <c r="I389" s="154">
        <f t="shared" si="39"/>
        <v>4450.3599999999997</v>
      </c>
      <c r="J389" s="26">
        <f t="shared" si="31"/>
        <v>6.810125791976515E-3</v>
      </c>
    </row>
    <row r="390" spans="1:10" ht="38.25" x14ac:dyDescent="0.2">
      <c r="A390" s="179" t="s">
        <v>1701</v>
      </c>
      <c r="B390" s="24" t="s">
        <v>1058</v>
      </c>
      <c r="C390" s="179" t="s">
        <v>13</v>
      </c>
      <c r="D390" s="179" t="s">
        <v>1059</v>
      </c>
      <c r="E390" s="25" t="s">
        <v>17</v>
      </c>
      <c r="F390" s="24">
        <v>180</v>
      </c>
      <c r="G390" s="154">
        <v>75.260000000000005</v>
      </c>
      <c r="H390" s="154">
        <f t="shared" si="38"/>
        <v>92.45</v>
      </c>
      <c r="I390" s="154">
        <f t="shared" si="39"/>
        <v>16641</v>
      </c>
      <c r="J390" s="26">
        <f t="shared" ref="J390:J401" si="40">I390 / 653491.6</f>
        <v>2.5464749661663594E-2</v>
      </c>
    </row>
    <row r="391" spans="1:10" ht="51" x14ac:dyDescent="0.2">
      <c r="A391" s="179" t="s">
        <v>1702</v>
      </c>
      <c r="B391" s="24" t="s">
        <v>1060</v>
      </c>
      <c r="C391" s="179" t="s">
        <v>13</v>
      </c>
      <c r="D391" s="179" t="s">
        <v>1061</v>
      </c>
      <c r="E391" s="25" t="s">
        <v>17</v>
      </c>
      <c r="F391" s="24">
        <v>9.68</v>
      </c>
      <c r="G391" s="154">
        <v>51.58</v>
      </c>
      <c r="H391" s="154">
        <f t="shared" si="38"/>
        <v>63.36</v>
      </c>
      <c r="I391" s="154">
        <f t="shared" si="39"/>
        <v>613.32000000000005</v>
      </c>
      <c r="J391" s="26">
        <f t="shared" si="40"/>
        <v>9.3852774848215352E-4</v>
      </c>
    </row>
    <row r="392" spans="1:10" ht="25.5" x14ac:dyDescent="0.2">
      <c r="A392" s="179" t="s">
        <v>1703</v>
      </c>
      <c r="B392" s="24" t="s">
        <v>1062</v>
      </c>
      <c r="C392" s="179" t="s">
        <v>13</v>
      </c>
      <c r="D392" s="179" t="s">
        <v>1073</v>
      </c>
      <c r="E392" s="25" t="s">
        <v>17</v>
      </c>
      <c r="F392" s="24">
        <v>9.68</v>
      </c>
      <c r="G392" s="154">
        <v>134.09</v>
      </c>
      <c r="H392" s="154">
        <f t="shared" si="38"/>
        <v>164.72</v>
      </c>
      <c r="I392" s="154">
        <f t="shared" si="39"/>
        <v>1594.48</v>
      </c>
      <c r="J392" s="26">
        <f t="shared" si="40"/>
        <v>2.4399395493377423E-3</v>
      </c>
    </row>
    <row r="393" spans="1:10" ht="25.5" x14ac:dyDescent="0.2">
      <c r="A393" s="179" t="s">
        <v>1704</v>
      </c>
      <c r="B393" s="24" t="s">
        <v>1075</v>
      </c>
      <c r="C393" s="179" t="s">
        <v>13</v>
      </c>
      <c r="D393" s="179" t="s">
        <v>1076</v>
      </c>
      <c r="E393" s="25" t="s">
        <v>17</v>
      </c>
      <c r="F393" s="24">
        <v>6.36</v>
      </c>
      <c r="G393" s="154">
        <v>63.94</v>
      </c>
      <c r="H393" s="154">
        <f t="shared" si="38"/>
        <v>78.55</v>
      </c>
      <c r="I393" s="154">
        <f t="shared" si="39"/>
        <v>499.57</v>
      </c>
      <c r="J393" s="26">
        <f t="shared" si="40"/>
        <v>7.644627719774822E-4</v>
      </c>
    </row>
    <row r="394" spans="1:10" ht="51" x14ac:dyDescent="0.2">
      <c r="A394" s="179" t="s">
        <v>1705</v>
      </c>
      <c r="B394" s="24" t="s">
        <v>1078</v>
      </c>
      <c r="C394" s="179" t="s">
        <v>13</v>
      </c>
      <c r="D394" s="179" t="s">
        <v>1079</v>
      </c>
      <c r="E394" s="25" t="s">
        <v>20</v>
      </c>
      <c r="F394" s="24">
        <v>25</v>
      </c>
      <c r="G394" s="154">
        <v>47.96</v>
      </c>
      <c r="H394" s="154">
        <f t="shared" si="38"/>
        <v>58.91</v>
      </c>
      <c r="I394" s="154">
        <f t="shared" si="39"/>
        <v>1472.75</v>
      </c>
      <c r="J394" s="26">
        <f t="shared" si="40"/>
        <v>2.2536632452505893E-3</v>
      </c>
    </row>
    <row r="395" spans="1:10" x14ac:dyDescent="0.2">
      <c r="A395" s="3" t="s">
        <v>1089</v>
      </c>
      <c r="B395" s="3"/>
      <c r="C395" s="3"/>
      <c r="D395" s="3" t="s">
        <v>1081</v>
      </c>
      <c r="E395" s="3"/>
      <c r="F395" s="4"/>
      <c r="G395" s="3"/>
      <c r="H395" s="3"/>
      <c r="I395" s="5">
        <v>1834.84</v>
      </c>
      <c r="J395" s="6">
        <f t="shared" si="40"/>
        <v>2.8077484087018103E-3</v>
      </c>
    </row>
    <row r="396" spans="1:10" ht="25.5" x14ac:dyDescent="0.2">
      <c r="A396" s="179" t="s">
        <v>1091</v>
      </c>
      <c r="B396" s="24" t="s">
        <v>1083</v>
      </c>
      <c r="C396" s="179" t="s">
        <v>32</v>
      </c>
      <c r="D396" s="179" t="s">
        <v>1084</v>
      </c>
      <c r="E396" s="25" t="s">
        <v>20</v>
      </c>
      <c r="F396" s="24">
        <v>3.2</v>
      </c>
      <c r="G396" s="154">
        <v>339.18</v>
      </c>
      <c r="H396" s="154">
        <f>TRUNC(G396 * (1 + 22.85 / 100), 2)</f>
        <v>416.68</v>
      </c>
      <c r="I396" s="154">
        <f>TRUNC(F396 * H396, 2)</f>
        <v>1333.37</v>
      </c>
      <c r="J396" s="26">
        <f t="shared" si="40"/>
        <v>2.0403781777761183E-3</v>
      </c>
    </row>
    <row r="397" spans="1:10" ht="76.5" x14ac:dyDescent="0.2">
      <c r="A397" s="179" t="s">
        <v>1094</v>
      </c>
      <c r="B397" s="24" t="s">
        <v>1086</v>
      </c>
      <c r="C397" s="179" t="s">
        <v>32</v>
      </c>
      <c r="D397" s="179" t="s">
        <v>1087</v>
      </c>
      <c r="E397" s="25" t="s">
        <v>20</v>
      </c>
      <c r="F397" s="24">
        <v>0.35</v>
      </c>
      <c r="G397" s="154">
        <v>1032.95</v>
      </c>
      <c r="H397" s="154">
        <f>TRUNC(G397 * (1 + 22.85 / 100), 2)</f>
        <v>1268.97</v>
      </c>
      <c r="I397" s="154">
        <f>TRUNC(F397 * H397, 2)</f>
        <v>444.13</v>
      </c>
      <c r="J397" s="26">
        <f t="shared" si="40"/>
        <v>6.7962618035182095E-4</v>
      </c>
    </row>
    <row r="398" spans="1:10" x14ac:dyDescent="0.2">
      <c r="A398" s="179" t="s">
        <v>1706</v>
      </c>
      <c r="B398" s="24" t="s">
        <v>1707</v>
      </c>
      <c r="C398" s="179" t="s">
        <v>32</v>
      </c>
      <c r="D398" s="179" t="s">
        <v>1708</v>
      </c>
      <c r="E398" s="25" t="s">
        <v>20</v>
      </c>
      <c r="F398" s="24">
        <v>1.26</v>
      </c>
      <c r="G398" s="154">
        <v>37.049999999999997</v>
      </c>
      <c r="H398" s="154">
        <f>TRUNC(G398 * (1 + 22.85 / 100), 2)</f>
        <v>45.51</v>
      </c>
      <c r="I398" s="154">
        <f>TRUNC(F398 * H398, 2)</f>
        <v>57.34</v>
      </c>
      <c r="J398" s="26">
        <f t="shared" si="40"/>
        <v>8.7744050573871201E-5</v>
      </c>
    </row>
    <row r="399" spans="1:10" x14ac:dyDescent="0.2">
      <c r="A399" s="3" t="s">
        <v>1709</v>
      </c>
      <c r="B399" s="3"/>
      <c r="C399" s="3"/>
      <c r="D399" s="3" t="s">
        <v>1090</v>
      </c>
      <c r="E399" s="3"/>
      <c r="F399" s="4"/>
      <c r="G399" s="3"/>
      <c r="H399" s="3"/>
      <c r="I399" s="5">
        <v>4874.24</v>
      </c>
      <c r="J399" s="6">
        <f t="shared" si="40"/>
        <v>7.4587645809066254E-3</v>
      </c>
    </row>
    <row r="400" spans="1:10" x14ac:dyDescent="0.2">
      <c r="A400" s="179" t="s">
        <v>1710</v>
      </c>
      <c r="B400" s="24" t="s">
        <v>1092</v>
      </c>
      <c r="C400" s="179" t="s">
        <v>32</v>
      </c>
      <c r="D400" s="179" t="s">
        <v>1093</v>
      </c>
      <c r="E400" s="25" t="s">
        <v>27</v>
      </c>
      <c r="F400" s="24">
        <v>5</v>
      </c>
      <c r="G400" s="154">
        <v>570.01</v>
      </c>
      <c r="H400" s="154">
        <f>TRUNC(G400 * (1 + 22.85 / 100), 2)</f>
        <v>700.25</v>
      </c>
      <c r="I400" s="154">
        <f>TRUNC(F400 * H400, 2)</f>
        <v>3501.25</v>
      </c>
      <c r="J400" s="26">
        <f t="shared" si="40"/>
        <v>5.3577582328525721E-3</v>
      </c>
    </row>
    <row r="401" spans="1:10" x14ac:dyDescent="0.2">
      <c r="A401" s="179" t="s">
        <v>1711</v>
      </c>
      <c r="B401" s="24" t="s">
        <v>1095</v>
      </c>
      <c r="C401" s="179" t="s">
        <v>32</v>
      </c>
      <c r="D401" s="179" t="s">
        <v>1096</v>
      </c>
      <c r="E401" s="25" t="s">
        <v>17</v>
      </c>
      <c r="F401" s="24">
        <v>333.25</v>
      </c>
      <c r="G401" s="154">
        <v>3.36</v>
      </c>
      <c r="H401" s="154">
        <f>TRUNC(G401 * (1 + 22.85 / 100), 2)</f>
        <v>4.12</v>
      </c>
      <c r="I401" s="154">
        <f>TRUNC(F401 * H401, 2)</f>
        <v>1372.99</v>
      </c>
      <c r="J401" s="26">
        <f t="shared" si="40"/>
        <v>2.1010063480540529E-3</v>
      </c>
    </row>
    <row r="403" spans="1:10" s="176" customFormat="1" x14ac:dyDescent="0.2">
      <c r="A403" s="135"/>
      <c r="B403" s="134"/>
      <c r="C403" s="134"/>
      <c r="D403" s="134"/>
      <c r="E403" s="136"/>
      <c r="F403" s="135"/>
      <c r="G403" s="135"/>
      <c r="H403" s="138" t="s">
        <v>29</v>
      </c>
      <c r="I403" s="135"/>
      <c r="J403" s="27">
        <v>533444.38</v>
      </c>
    </row>
    <row r="404" spans="1:10" s="176" customFormat="1" x14ac:dyDescent="0.2">
      <c r="A404" s="173"/>
      <c r="B404" s="173"/>
      <c r="C404" s="173"/>
      <c r="D404" s="7"/>
      <c r="E404" s="173"/>
      <c r="F404" s="174"/>
      <c r="G404" s="173"/>
      <c r="H404" s="138" t="s">
        <v>30</v>
      </c>
      <c r="I404" s="138"/>
      <c r="J404" s="27">
        <v>120047.22</v>
      </c>
    </row>
    <row r="405" spans="1:10" s="176" customFormat="1" x14ac:dyDescent="0.2">
      <c r="A405" s="191"/>
      <c r="B405" s="191"/>
      <c r="C405" s="191"/>
      <c r="D405" s="7"/>
      <c r="E405" s="173"/>
      <c r="F405" s="192"/>
      <c r="G405" s="191"/>
      <c r="H405" s="138" t="s">
        <v>31</v>
      </c>
      <c r="I405" s="138"/>
      <c r="J405" s="27">
        <v>653491.6</v>
      </c>
    </row>
    <row r="406" spans="1:10" s="176" customFormat="1" x14ac:dyDescent="0.2">
      <c r="A406" s="131" t="s">
        <v>210</v>
      </c>
      <c r="B406" s="137">
        <f ca="1">TODAY()</f>
        <v>45527</v>
      </c>
      <c r="D406" s="29"/>
      <c r="E406" s="8"/>
      <c r="F406" s="8"/>
      <c r="G406" s="8"/>
      <c r="H406" s="8"/>
      <c r="I406" s="8"/>
      <c r="J406" s="8"/>
    </row>
    <row r="407" spans="1:10" s="176" customFormat="1" ht="54.75" customHeight="1" x14ac:dyDescent="0.2">
      <c r="B407" s="261"/>
      <c r="C407" s="261"/>
      <c r="D407" s="172" t="s">
        <v>83</v>
      </c>
      <c r="E407" s="261"/>
      <c r="F407" s="261"/>
      <c r="G407" s="261"/>
      <c r="H407" s="261"/>
      <c r="I407" s="261"/>
      <c r="J407" s="261"/>
    </row>
  </sheetData>
  <mergeCells count="6">
    <mergeCell ref="A405:C405"/>
    <mergeCell ref="F405:G405"/>
    <mergeCell ref="E2:G3"/>
    <mergeCell ref="H2:J3"/>
    <mergeCell ref="D2:D3"/>
    <mergeCell ref="A4:J4"/>
  </mergeCells>
  <printOptions horizontalCentered="1"/>
  <pageMargins left="0.51181102362204722" right="0.51181102362204722" top="0.59055118110236227" bottom="0.78740157480314965" header="0.51181102362204722" footer="0.51181102362204722"/>
  <pageSetup paperSize="9" scale="7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4D6FF-1190-4080-BCAD-B8F71396C83C}">
  <sheetPr>
    <pageSetUpPr fitToPage="1"/>
  </sheetPr>
  <dimension ref="A1:H33"/>
  <sheetViews>
    <sheetView showOutlineSymbols="0" showWhiteSpace="0" workbookViewId="0">
      <selection activeCell="A33" sqref="A1:H33"/>
    </sheetView>
  </sheetViews>
  <sheetFormatPr defaultRowHeight="14.25" x14ac:dyDescent="0.2"/>
  <cols>
    <col min="1" max="1" width="20" style="2" bestFit="1" customWidth="1"/>
    <col min="2" max="2" width="60" style="2" bestFit="1" customWidth="1"/>
    <col min="3" max="3" width="20" style="2" bestFit="1" customWidth="1"/>
    <col min="4" max="23" width="12" style="2" bestFit="1" customWidth="1"/>
    <col min="24" max="16384" width="9" style="2"/>
  </cols>
  <sheetData>
    <row r="1" spans="1:8" ht="16.5" customHeight="1" x14ac:dyDescent="0.2">
      <c r="A1" s="166"/>
      <c r="B1" s="167" t="s">
        <v>74</v>
      </c>
      <c r="C1" s="151"/>
      <c r="D1" s="151"/>
      <c r="E1" s="151"/>
      <c r="F1" s="152"/>
      <c r="G1" s="142"/>
      <c r="H1" s="142"/>
    </row>
    <row r="2" spans="1:8" ht="20.25" customHeight="1" x14ac:dyDescent="0.2">
      <c r="A2" s="128"/>
      <c r="B2" s="196" t="s">
        <v>216</v>
      </c>
      <c r="C2" s="151"/>
      <c r="D2" s="140"/>
      <c r="E2" s="140"/>
      <c r="F2" s="139"/>
      <c r="G2" s="142"/>
      <c r="H2" s="142"/>
    </row>
    <row r="3" spans="1:8" s="129" customFormat="1" ht="27.75" customHeight="1" x14ac:dyDescent="0.2">
      <c r="A3" s="128"/>
      <c r="B3" s="196"/>
      <c r="C3" s="151"/>
      <c r="D3" s="140"/>
      <c r="E3" s="140"/>
      <c r="F3" s="139"/>
      <c r="G3" s="142"/>
      <c r="H3" s="142"/>
    </row>
    <row r="4" spans="1:8" ht="17.25" customHeight="1" x14ac:dyDescent="0.25">
      <c r="A4" s="197" t="s">
        <v>73</v>
      </c>
      <c r="B4" s="197"/>
      <c r="C4" s="197"/>
      <c r="D4" s="197"/>
      <c r="E4" s="197"/>
      <c r="F4" s="197"/>
      <c r="G4" s="197"/>
      <c r="H4" s="197"/>
    </row>
    <row r="5" spans="1:8" ht="15" x14ac:dyDescent="0.2">
      <c r="A5" s="132" t="s">
        <v>1</v>
      </c>
      <c r="B5" s="132" t="s">
        <v>4</v>
      </c>
      <c r="C5" s="133" t="s">
        <v>72</v>
      </c>
      <c r="D5" s="133" t="s">
        <v>71</v>
      </c>
      <c r="E5" s="133" t="s">
        <v>70</v>
      </c>
      <c r="F5" s="133" t="s">
        <v>69</v>
      </c>
      <c r="G5" s="133" t="s">
        <v>1097</v>
      </c>
      <c r="H5" s="133" t="s">
        <v>1098</v>
      </c>
    </row>
    <row r="6" spans="1:8" ht="26.25" thickBot="1" x14ac:dyDescent="0.25">
      <c r="A6" s="3" t="s">
        <v>11</v>
      </c>
      <c r="B6" s="3" t="s">
        <v>84</v>
      </c>
      <c r="C6" s="4" t="s">
        <v>1712</v>
      </c>
      <c r="D6" s="21" t="s">
        <v>1713</v>
      </c>
      <c r="E6" s="21" t="s">
        <v>1713</v>
      </c>
      <c r="F6" s="21" t="s">
        <v>1713</v>
      </c>
      <c r="G6" s="21" t="s">
        <v>1713</v>
      </c>
      <c r="H6" s="21" t="s">
        <v>1713</v>
      </c>
    </row>
    <row r="7" spans="1:8" ht="27" thickTop="1" thickBot="1" x14ac:dyDescent="0.25">
      <c r="A7" s="3" t="s">
        <v>15</v>
      </c>
      <c r="B7" s="3" t="s">
        <v>290</v>
      </c>
      <c r="C7" s="4" t="s">
        <v>1714</v>
      </c>
      <c r="D7" s="21" t="s">
        <v>1714</v>
      </c>
      <c r="E7" s="4" t="s">
        <v>68</v>
      </c>
      <c r="F7" s="4" t="s">
        <v>68</v>
      </c>
      <c r="G7" s="4" t="s">
        <v>68</v>
      </c>
      <c r="H7" s="4" t="s">
        <v>68</v>
      </c>
    </row>
    <row r="8" spans="1:8" ht="27" thickTop="1" thickBot="1" x14ac:dyDescent="0.25">
      <c r="A8" s="3" t="s">
        <v>21</v>
      </c>
      <c r="B8" s="3" t="s">
        <v>360</v>
      </c>
      <c r="C8" s="4" t="s">
        <v>1715</v>
      </c>
      <c r="D8" s="4" t="s">
        <v>68</v>
      </c>
      <c r="E8" s="21" t="s">
        <v>1715</v>
      </c>
      <c r="F8" s="4" t="s">
        <v>68</v>
      </c>
      <c r="G8" s="4" t="s">
        <v>68</v>
      </c>
      <c r="H8" s="4" t="s">
        <v>68</v>
      </c>
    </row>
    <row r="9" spans="1:8" ht="27" thickTop="1" thickBot="1" x14ac:dyDescent="0.25">
      <c r="A9" s="3" t="s">
        <v>25</v>
      </c>
      <c r="B9" s="3" t="s">
        <v>400</v>
      </c>
      <c r="C9" s="4" t="s">
        <v>1716</v>
      </c>
      <c r="D9" s="4" t="s">
        <v>68</v>
      </c>
      <c r="E9" s="21" t="s">
        <v>1717</v>
      </c>
      <c r="F9" s="21" t="s">
        <v>1717</v>
      </c>
      <c r="G9" s="4" t="s">
        <v>68</v>
      </c>
      <c r="H9" s="4" t="s">
        <v>68</v>
      </c>
    </row>
    <row r="10" spans="1:8" s="129" customFormat="1" ht="27" thickTop="1" thickBot="1" x14ac:dyDescent="0.25">
      <c r="A10" s="3" t="s">
        <v>443</v>
      </c>
      <c r="B10" s="3" t="s">
        <v>444</v>
      </c>
      <c r="C10" s="4" t="s">
        <v>1718</v>
      </c>
      <c r="D10" s="4" t="s">
        <v>68</v>
      </c>
      <c r="E10" s="21" t="s">
        <v>1719</v>
      </c>
      <c r="F10" s="21" t="s">
        <v>1719</v>
      </c>
      <c r="G10" s="21" t="s">
        <v>1719</v>
      </c>
      <c r="H10" s="21" t="s">
        <v>1719</v>
      </c>
    </row>
    <row r="11" spans="1:8" s="129" customFormat="1" ht="27" thickTop="1" thickBot="1" x14ac:dyDescent="0.25">
      <c r="A11" s="3" t="s">
        <v>490</v>
      </c>
      <c r="B11" s="3" t="s">
        <v>491</v>
      </c>
      <c r="C11" s="4" t="s">
        <v>1720</v>
      </c>
      <c r="D11" s="21" t="s">
        <v>1721</v>
      </c>
      <c r="E11" s="4" t="s">
        <v>68</v>
      </c>
      <c r="F11" s="4" t="s">
        <v>68</v>
      </c>
      <c r="G11" s="4" t="s">
        <v>68</v>
      </c>
      <c r="H11" s="21" t="s">
        <v>1722</v>
      </c>
    </row>
    <row r="12" spans="1:8" s="129" customFormat="1" ht="27" thickTop="1" thickBot="1" x14ac:dyDescent="0.25">
      <c r="A12" s="3" t="s">
        <v>498</v>
      </c>
      <c r="B12" s="3" t="s">
        <v>499</v>
      </c>
      <c r="C12" s="4" t="s">
        <v>1723</v>
      </c>
      <c r="D12" s="4" t="s">
        <v>68</v>
      </c>
      <c r="E12" s="4" t="s">
        <v>68</v>
      </c>
      <c r="F12" s="4" t="s">
        <v>68</v>
      </c>
      <c r="G12" s="21" t="s">
        <v>1724</v>
      </c>
      <c r="H12" s="21" t="s">
        <v>1724</v>
      </c>
    </row>
    <row r="13" spans="1:8" s="129" customFormat="1" ht="27" thickTop="1" thickBot="1" x14ac:dyDescent="0.25">
      <c r="A13" s="3" t="s">
        <v>541</v>
      </c>
      <c r="B13" s="3" t="s">
        <v>542</v>
      </c>
      <c r="C13" s="4" t="s">
        <v>1099</v>
      </c>
      <c r="D13" s="4" t="s">
        <v>68</v>
      </c>
      <c r="E13" s="21" t="s">
        <v>1100</v>
      </c>
      <c r="F13" s="21" t="s">
        <v>1101</v>
      </c>
      <c r="G13" s="21" t="s">
        <v>1101</v>
      </c>
      <c r="H13" s="4" t="s">
        <v>68</v>
      </c>
    </row>
    <row r="14" spans="1:8" s="129" customFormat="1" ht="27" thickTop="1" thickBot="1" x14ac:dyDescent="0.25">
      <c r="A14" s="3" t="s">
        <v>619</v>
      </c>
      <c r="B14" s="3" t="s">
        <v>620</v>
      </c>
      <c r="C14" s="4" t="s">
        <v>1102</v>
      </c>
      <c r="D14" s="4" t="s">
        <v>68</v>
      </c>
      <c r="E14" s="21" t="s">
        <v>1103</v>
      </c>
      <c r="F14" s="21" t="s">
        <v>1104</v>
      </c>
      <c r="G14" s="21" t="s">
        <v>1104</v>
      </c>
      <c r="H14" s="4" t="s">
        <v>68</v>
      </c>
    </row>
    <row r="15" spans="1:8" s="129" customFormat="1" ht="27" thickTop="1" thickBot="1" x14ac:dyDescent="0.25">
      <c r="A15" s="3" t="s">
        <v>897</v>
      </c>
      <c r="B15" s="3" t="s">
        <v>1679</v>
      </c>
      <c r="C15" s="4" t="s">
        <v>1105</v>
      </c>
      <c r="D15" s="4" t="s">
        <v>68</v>
      </c>
      <c r="E15" s="4" t="s">
        <v>68</v>
      </c>
      <c r="F15" s="4" t="s">
        <v>68</v>
      </c>
      <c r="G15" s="4" t="s">
        <v>68</v>
      </c>
      <c r="H15" s="21" t="s">
        <v>1105</v>
      </c>
    </row>
    <row r="16" spans="1:8" s="129" customFormat="1" ht="27" thickTop="1" thickBot="1" x14ac:dyDescent="0.25">
      <c r="A16" s="3" t="s">
        <v>913</v>
      </c>
      <c r="B16" s="3" t="s">
        <v>914</v>
      </c>
      <c r="C16" s="4" t="s">
        <v>1106</v>
      </c>
      <c r="D16" s="4" t="s">
        <v>68</v>
      </c>
      <c r="E16" s="4" t="s">
        <v>68</v>
      </c>
      <c r="F16" s="21" t="s">
        <v>1107</v>
      </c>
      <c r="G16" s="21" t="s">
        <v>1108</v>
      </c>
      <c r="H16" s="21" t="s">
        <v>1108</v>
      </c>
    </row>
    <row r="17" spans="1:8" s="129" customFormat="1" ht="27" thickTop="1" thickBot="1" x14ac:dyDescent="0.25">
      <c r="A17" s="3" t="s">
        <v>965</v>
      </c>
      <c r="B17" s="3" t="s">
        <v>966</v>
      </c>
      <c r="C17" s="4" t="s">
        <v>1614</v>
      </c>
      <c r="D17" s="4" t="s">
        <v>68</v>
      </c>
      <c r="E17" s="4" t="s">
        <v>68</v>
      </c>
      <c r="F17" s="4" t="s">
        <v>68</v>
      </c>
      <c r="G17" s="4" t="s">
        <v>68</v>
      </c>
      <c r="H17" s="21" t="s">
        <v>1614</v>
      </c>
    </row>
    <row r="18" spans="1:8" s="129" customFormat="1" ht="27" thickTop="1" thickBot="1" x14ac:dyDescent="0.25">
      <c r="A18" s="3" t="s">
        <v>976</v>
      </c>
      <c r="B18" s="3" t="s">
        <v>977</v>
      </c>
      <c r="C18" s="4" t="s">
        <v>1725</v>
      </c>
      <c r="D18" s="4" t="s">
        <v>68</v>
      </c>
      <c r="E18" s="21" t="s">
        <v>1725</v>
      </c>
      <c r="F18" s="4" t="s">
        <v>68</v>
      </c>
      <c r="G18" s="4" t="s">
        <v>68</v>
      </c>
      <c r="H18" s="4" t="s">
        <v>68</v>
      </c>
    </row>
    <row r="19" spans="1:8" s="129" customFormat="1" ht="27" thickTop="1" thickBot="1" x14ac:dyDescent="0.25">
      <c r="A19" s="3" t="s">
        <v>990</v>
      </c>
      <c r="B19" s="3" t="s">
        <v>1683</v>
      </c>
      <c r="C19" s="4" t="s">
        <v>1109</v>
      </c>
      <c r="D19" s="4" t="s">
        <v>68</v>
      </c>
      <c r="E19" s="4" t="s">
        <v>68</v>
      </c>
      <c r="F19" s="21" t="s">
        <v>1109</v>
      </c>
      <c r="G19" s="4" t="s">
        <v>68</v>
      </c>
      <c r="H19" s="4" t="s">
        <v>68</v>
      </c>
    </row>
    <row r="20" spans="1:8" s="129" customFormat="1" ht="27" thickTop="1" thickBot="1" x14ac:dyDescent="0.25">
      <c r="A20" s="3" t="s">
        <v>1013</v>
      </c>
      <c r="B20" s="3" t="s">
        <v>1684</v>
      </c>
      <c r="C20" s="4" t="s">
        <v>1741</v>
      </c>
      <c r="D20" s="4" t="s">
        <v>68</v>
      </c>
      <c r="E20" s="4" t="s">
        <v>68</v>
      </c>
      <c r="F20" s="4" t="s">
        <v>68</v>
      </c>
      <c r="G20" s="21" t="s">
        <v>1742</v>
      </c>
      <c r="H20" s="21" t="s">
        <v>1742</v>
      </c>
    </row>
    <row r="21" spans="1:8" s="129" customFormat="1" ht="27" thickTop="1" thickBot="1" x14ac:dyDescent="0.25">
      <c r="A21" s="3" t="s">
        <v>1039</v>
      </c>
      <c r="B21" s="3" t="s">
        <v>1014</v>
      </c>
      <c r="C21" s="4" t="s">
        <v>1110</v>
      </c>
      <c r="D21" s="4" t="s">
        <v>68</v>
      </c>
      <c r="E21" s="4" t="s">
        <v>68</v>
      </c>
      <c r="F21" s="4" t="s">
        <v>68</v>
      </c>
      <c r="G21" s="21" t="s">
        <v>1111</v>
      </c>
      <c r="H21" s="21" t="s">
        <v>1111</v>
      </c>
    </row>
    <row r="22" spans="1:8" s="129" customFormat="1" ht="27" thickTop="1" thickBot="1" x14ac:dyDescent="0.25">
      <c r="A22" s="3" t="s">
        <v>1050</v>
      </c>
      <c r="B22" s="3" t="s">
        <v>1040</v>
      </c>
      <c r="C22" s="4" t="s">
        <v>1112</v>
      </c>
      <c r="D22" s="4" t="s">
        <v>68</v>
      </c>
      <c r="E22" s="4" t="s">
        <v>68</v>
      </c>
      <c r="F22" s="21" t="s">
        <v>1113</v>
      </c>
      <c r="G22" s="21" t="s">
        <v>1113</v>
      </c>
      <c r="H22" s="4" t="s">
        <v>68</v>
      </c>
    </row>
    <row r="23" spans="1:8" s="129" customFormat="1" ht="27" thickTop="1" thickBot="1" x14ac:dyDescent="0.25">
      <c r="A23" s="3" t="s">
        <v>1066</v>
      </c>
      <c r="B23" s="3" t="s">
        <v>1051</v>
      </c>
      <c r="C23" s="4" t="s">
        <v>1726</v>
      </c>
      <c r="D23" s="4" t="s">
        <v>68</v>
      </c>
      <c r="E23" s="4" t="s">
        <v>68</v>
      </c>
      <c r="F23" s="4" t="s">
        <v>68</v>
      </c>
      <c r="G23" s="21" t="s">
        <v>1727</v>
      </c>
      <c r="H23" s="21" t="s">
        <v>1727</v>
      </c>
    </row>
    <row r="24" spans="1:8" s="129" customFormat="1" ht="27" thickTop="1" thickBot="1" x14ac:dyDescent="0.25">
      <c r="A24" s="3" t="s">
        <v>1080</v>
      </c>
      <c r="B24" s="3" t="s">
        <v>1067</v>
      </c>
      <c r="C24" s="4" t="s">
        <v>1728</v>
      </c>
      <c r="D24" s="4" t="s">
        <v>68</v>
      </c>
      <c r="E24" s="4" t="s">
        <v>68</v>
      </c>
      <c r="F24" s="4" t="s">
        <v>68</v>
      </c>
      <c r="G24" s="21" t="s">
        <v>1729</v>
      </c>
      <c r="H24" s="21" t="s">
        <v>1729</v>
      </c>
    </row>
    <row r="25" spans="1:8" s="129" customFormat="1" ht="27" thickTop="1" thickBot="1" x14ac:dyDescent="0.25">
      <c r="A25" s="3" t="s">
        <v>1089</v>
      </c>
      <c r="B25" s="3" t="s">
        <v>1081</v>
      </c>
      <c r="C25" s="4" t="s">
        <v>1730</v>
      </c>
      <c r="D25" s="4" t="s">
        <v>68</v>
      </c>
      <c r="E25" s="4" t="s">
        <v>68</v>
      </c>
      <c r="F25" s="4" t="s">
        <v>68</v>
      </c>
      <c r="G25" s="4" t="s">
        <v>68</v>
      </c>
      <c r="H25" s="21" t="s">
        <v>1730</v>
      </c>
    </row>
    <row r="26" spans="1:8" s="129" customFormat="1" ht="27" thickTop="1" thickBot="1" x14ac:dyDescent="0.25">
      <c r="A26" s="3" t="s">
        <v>1709</v>
      </c>
      <c r="B26" s="3" t="s">
        <v>1090</v>
      </c>
      <c r="C26" s="4" t="s">
        <v>1114</v>
      </c>
      <c r="D26" s="4" t="s">
        <v>68</v>
      </c>
      <c r="E26" s="4" t="s">
        <v>68</v>
      </c>
      <c r="F26" s="4" t="s">
        <v>68</v>
      </c>
      <c r="G26" s="4" t="s">
        <v>68</v>
      </c>
      <c r="H26" s="21" t="s">
        <v>1114</v>
      </c>
    </row>
    <row r="27" spans="1:8" s="129" customFormat="1" ht="15" thickTop="1" x14ac:dyDescent="0.2">
      <c r="A27" s="192" t="s">
        <v>67</v>
      </c>
      <c r="B27" s="192"/>
      <c r="C27" s="174"/>
      <c r="D27" s="173" t="s">
        <v>1731</v>
      </c>
      <c r="E27" s="173" t="s">
        <v>1732</v>
      </c>
      <c r="F27" s="173" t="s">
        <v>1733</v>
      </c>
      <c r="G27" s="173" t="s">
        <v>1743</v>
      </c>
      <c r="H27" s="173" t="s">
        <v>1744</v>
      </c>
    </row>
    <row r="28" spans="1:8" s="129" customFormat="1" ht="14.25" customHeight="1" x14ac:dyDescent="0.2">
      <c r="A28" s="192" t="s">
        <v>66</v>
      </c>
      <c r="B28" s="192"/>
      <c r="C28" s="174"/>
      <c r="D28" s="173" t="s">
        <v>1734</v>
      </c>
      <c r="E28" s="173" t="s">
        <v>1735</v>
      </c>
      <c r="F28" s="173" t="s">
        <v>1736</v>
      </c>
      <c r="G28" s="173" t="s">
        <v>1745</v>
      </c>
      <c r="H28" s="173" t="s">
        <v>1746</v>
      </c>
    </row>
    <row r="29" spans="1:8" ht="14.25" customHeight="1" x14ac:dyDescent="0.2">
      <c r="A29" s="192" t="s">
        <v>65</v>
      </c>
      <c r="B29" s="192"/>
      <c r="C29" s="174"/>
      <c r="D29" s="173" t="s">
        <v>1731</v>
      </c>
      <c r="E29" s="173" t="s">
        <v>1737</v>
      </c>
      <c r="F29" s="173" t="s">
        <v>1738</v>
      </c>
      <c r="G29" s="173" t="s">
        <v>1747</v>
      </c>
      <c r="H29" s="173" t="s">
        <v>64</v>
      </c>
    </row>
    <row r="30" spans="1:8" s="23" customFormat="1" x14ac:dyDescent="0.2">
      <c r="A30" s="192" t="s">
        <v>63</v>
      </c>
      <c r="B30" s="192"/>
      <c r="C30" s="174"/>
      <c r="D30" s="173" t="s">
        <v>1734</v>
      </c>
      <c r="E30" s="173" t="s">
        <v>1739</v>
      </c>
      <c r="F30" s="173" t="s">
        <v>1740</v>
      </c>
      <c r="G30" s="173" t="s">
        <v>1748</v>
      </c>
      <c r="H30" s="173" t="s">
        <v>1749</v>
      </c>
    </row>
    <row r="31" spans="1:8" s="176" customFormat="1" x14ac:dyDescent="0.2">
      <c r="A31" s="174"/>
      <c r="B31" s="174"/>
      <c r="C31" s="174"/>
      <c r="D31" s="173"/>
      <c r="E31" s="173"/>
      <c r="F31" s="173"/>
      <c r="G31" s="173"/>
      <c r="H31" s="173"/>
    </row>
    <row r="32" spans="1:8" x14ac:dyDescent="0.2">
      <c r="A32" s="29" t="s">
        <v>1750</v>
      </c>
      <c r="B32" s="29"/>
      <c r="C32" s="29"/>
      <c r="D32" s="29"/>
      <c r="E32" s="8"/>
      <c r="F32" s="8"/>
    </row>
    <row r="33" spans="1:8" ht="52.5" customHeight="1" x14ac:dyDescent="0.2">
      <c r="A33" s="181" t="s">
        <v>82</v>
      </c>
      <c r="B33" s="181"/>
      <c r="C33" s="181"/>
      <c r="D33" s="181"/>
      <c r="E33" s="181"/>
      <c r="F33" s="181"/>
      <c r="G33" s="181"/>
      <c r="H33" s="181"/>
    </row>
  </sheetData>
  <mergeCells count="7">
    <mergeCell ref="A29:B29"/>
    <mergeCell ref="A33:H33"/>
    <mergeCell ref="B2:B3"/>
    <mergeCell ref="A27:B27"/>
    <mergeCell ref="A28:B28"/>
    <mergeCell ref="A4:H4"/>
    <mergeCell ref="A30:B30"/>
  </mergeCells>
  <pageMargins left="0.51181102362204722" right="0.51181102362204722" top="0.59055118110236227" bottom="0.78740157480314965" header="0.51181102362204722" footer="0.51181102362204722"/>
  <pageSetup paperSize="9" scale="64" orientation="landscape" r:id="rId1"/>
  <headerFooter>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F78B-367A-4522-87CE-2A1E625E7505}">
  <sheetPr>
    <pageSetUpPr fitToPage="1"/>
  </sheetPr>
  <dimension ref="A1:K284"/>
  <sheetViews>
    <sheetView showOutlineSymbols="0" showWhiteSpace="0" workbookViewId="0">
      <selection activeCell="C7" sqref="C7"/>
    </sheetView>
  </sheetViews>
  <sheetFormatPr defaultRowHeight="14.25" x14ac:dyDescent="0.2"/>
  <cols>
    <col min="1" max="2" width="10" style="2" bestFit="1" customWidth="1"/>
    <col min="3" max="3" width="60" style="2" customWidth="1"/>
    <col min="4" max="4" width="30" style="2" bestFit="1" customWidth="1"/>
    <col min="5" max="7" width="10" style="2" bestFit="1" customWidth="1"/>
    <col min="8" max="8" width="11.875" style="2" bestFit="1" customWidth="1"/>
    <col min="9" max="9" width="10" style="2" bestFit="1" customWidth="1"/>
    <col min="10" max="12" width="15" style="2" bestFit="1" customWidth="1"/>
    <col min="13" max="16384" width="9" style="2"/>
  </cols>
  <sheetData>
    <row r="1" spans="1:11" ht="19.5" customHeight="1" x14ac:dyDescent="0.2">
      <c r="A1" s="130"/>
      <c r="B1" s="159"/>
      <c r="C1" s="144" t="s">
        <v>74</v>
      </c>
      <c r="D1" s="168" t="s">
        <v>33</v>
      </c>
      <c r="E1" s="161">
        <v>0.22850000000000001</v>
      </c>
      <c r="F1" s="162" t="s">
        <v>35</v>
      </c>
      <c r="G1" s="146"/>
      <c r="I1" s="143"/>
      <c r="J1" s="169"/>
      <c r="K1" s="149"/>
    </row>
    <row r="2" spans="1:11" ht="45" customHeight="1" x14ac:dyDescent="0.2">
      <c r="A2" s="1"/>
      <c r="B2" s="1"/>
      <c r="C2" s="196" t="s">
        <v>216</v>
      </c>
      <c r="D2" s="182" t="s">
        <v>34</v>
      </c>
      <c r="E2" s="183"/>
      <c r="F2" s="198" t="s">
        <v>217</v>
      </c>
      <c r="G2" s="188"/>
      <c r="H2" s="188"/>
      <c r="I2" s="188"/>
      <c r="J2" s="188"/>
      <c r="K2" s="165"/>
    </row>
    <row r="3" spans="1:11" x14ac:dyDescent="0.2">
      <c r="A3" s="1"/>
      <c r="B3" s="1"/>
      <c r="C3" s="196"/>
      <c r="D3" s="185"/>
      <c r="E3" s="186"/>
      <c r="F3" s="199"/>
      <c r="G3" s="189"/>
      <c r="H3" s="189"/>
      <c r="I3" s="189"/>
      <c r="J3" s="190"/>
    </row>
    <row r="4" spans="1:11" ht="18" x14ac:dyDescent="0.25">
      <c r="A4" s="197" t="s">
        <v>81</v>
      </c>
      <c r="B4" s="197"/>
      <c r="C4" s="197"/>
      <c r="D4" s="197"/>
      <c r="E4" s="197"/>
      <c r="F4" s="197"/>
      <c r="G4" s="197"/>
      <c r="H4" s="197"/>
      <c r="I4" s="197"/>
      <c r="J4" s="197"/>
    </row>
    <row r="5" spans="1:11" ht="30" x14ac:dyDescent="0.2">
      <c r="A5" s="18" t="s">
        <v>2</v>
      </c>
      <c r="B5" s="20" t="s">
        <v>3</v>
      </c>
      <c r="C5" s="20" t="s">
        <v>4</v>
      </c>
      <c r="D5" s="20" t="s">
        <v>50</v>
      </c>
      <c r="E5" s="19" t="s">
        <v>5</v>
      </c>
      <c r="F5" s="18" t="s">
        <v>6</v>
      </c>
      <c r="G5" s="18" t="s">
        <v>80</v>
      </c>
      <c r="H5" s="18" t="s">
        <v>9</v>
      </c>
      <c r="I5" s="18" t="s">
        <v>10</v>
      </c>
      <c r="J5" s="18" t="s">
        <v>79</v>
      </c>
    </row>
    <row r="6" spans="1:11" ht="63.75" x14ac:dyDescent="0.2">
      <c r="A6" s="24" t="s">
        <v>1694</v>
      </c>
      <c r="B6" s="179" t="s">
        <v>32</v>
      </c>
      <c r="C6" s="179" t="s">
        <v>1695</v>
      </c>
      <c r="D6" s="179" t="s">
        <v>53</v>
      </c>
      <c r="E6" s="25" t="s">
        <v>24</v>
      </c>
      <c r="F6" s="24" t="s">
        <v>1751</v>
      </c>
      <c r="G6" s="24" t="s">
        <v>1752</v>
      </c>
      <c r="H6" s="24" t="s">
        <v>1753</v>
      </c>
      <c r="I6" s="24" t="s">
        <v>1754</v>
      </c>
      <c r="J6" s="24" t="s">
        <v>1754</v>
      </c>
    </row>
    <row r="7" spans="1:11" ht="38.25" x14ac:dyDescent="0.2">
      <c r="A7" s="24" t="s">
        <v>451</v>
      </c>
      <c r="B7" s="179" t="s">
        <v>13</v>
      </c>
      <c r="C7" s="179" t="s">
        <v>452</v>
      </c>
      <c r="D7" s="179" t="s">
        <v>1115</v>
      </c>
      <c r="E7" s="25" t="s">
        <v>17</v>
      </c>
      <c r="F7" s="24" t="s">
        <v>1116</v>
      </c>
      <c r="G7" s="24" t="s">
        <v>1755</v>
      </c>
      <c r="H7" s="24" t="s">
        <v>1756</v>
      </c>
      <c r="I7" s="24" t="s">
        <v>1757</v>
      </c>
      <c r="J7" s="24" t="s">
        <v>1758</v>
      </c>
    </row>
    <row r="8" spans="1:11" ht="38.25" x14ac:dyDescent="0.2">
      <c r="A8" s="24" t="s">
        <v>1685</v>
      </c>
      <c r="B8" s="179" t="s">
        <v>32</v>
      </c>
      <c r="C8" s="179" t="s">
        <v>1686</v>
      </c>
      <c r="D8" s="179" t="s">
        <v>41</v>
      </c>
      <c r="E8" s="25" t="s">
        <v>1687</v>
      </c>
      <c r="F8" s="24" t="s">
        <v>76</v>
      </c>
      <c r="G8" s="24" t="s">
        <v>1759</v>
      </c>
      <c r="H8" s="24" t="s">
        <v>1759</v>
      </c>
      <c r="I8" s="24" t="s">
        <v>1760</v>
      </c>
      <c r="J8" s="24" t="s">
        <v>1761</v>
      </c>
    </row>
    <row r="9" spans="1:11" x14ac:dyDescent="0.2">
      <c r="A9" s="24" t="s">
        <v>224</v>
      </c>
      <c r="B9" s="179" t="s">
        <v>32</v>
      </c>
      <c r="C9" s="179" t="s">
        <v>225</v>
      </c>
      <c r="D9" s="179" t="s">
        <v>61</v>
      </c>
      <c r="E9" s="25" t="s">
        <v>27</v>
      </c>
      <c r="F9" s="24" t="s">
        <v>76</v>
      </c>
      <c r="G9" s="24" t="s">
        <v>1762</v>
      </c>
      <c r="H9" s="24" t="s">
        <v>1762</v>
      </c>
      <c r="I9" s="24" t="s">
        <v>1763</v>
      </c>
      <c r="J9" s="24" t="s">
        <v>1764</v>
      </c>
    </row>
    <row r="10" spans="1:11" ht="63.75" x14ac:dyDescent="0.2">
      <c r="A10" s="24" t="s">
        <v>503</v>
      </c>
      <c r="B10" s="179" t="s">
        <v>13</v>
      </c>
      <c r="C10" s="179" t="s">
        <v>504</v>
      </c>
      <c r="D10" s="179" t="s">
        <v>1117</v>
      </c>
      <c r="E10" s="25" t="s">
        <v>27</v>
      </c>
      <c r="F10" s="24" t="s">
        <v>1118</v>
      </c>
      <c r="G10" s="24" t="s">
        <v>1765</v>
      </c>
      <c r="H10" s="24" t="s">
        <v>1766</v>
      </c>
      <c r="I10" s="24" t="s">
        <v>1236</v>
      </c>
      <c r="J10" s="24" t="s">
        <v>1767</v>
      </c>
    </row>
    <row r="11" spans="1:11" ht="38.25" x14ac:dyDescent="0.2">
      <c r="A11" s="24" t="s">
        <v>1058</v>
      </c>
      <c r="B11" s="179" t="s">
        <v>13</v>
      </c>
      <c r="C11" s="179" t="s">
        <v>1059</v>
      </c>
      <c r="D11" s="179" t="s">
        <v>1121</v>
      </c>
      <c r="E11" s="25" t="s">
        <v>17</v>
      </c>
      <c r="F11" s="24" t="s">
        <v>1768</v>
      </c>
      <c r="G11" s="24" t="s">
        <v>1769</v>
      </c>
      <c r="H11" s="24" t="s">
        <v>1770</v>
      </c>
      <c r="I11" s="24" t="s">
        <v>1220</v>
      </c>
      <c r="J11" s="24" t="s">
        <v>1771</v>
      </c>
    </row>
    <row r="12" spans="1:11" ht="25.5" x14ac:dyDescent="0.2">
      <c r="A12" s="24" t="s">
        <v>918</v>
      </c>
      <c r="B12" s="179" t="s">
        <v>13</v>
      </c>
      <c r="C12" s="179" t="s">
        <v>919</v>
      </c>
      <c r="D12" s="179" t="s">
        <v>1119</v>
      </c>
      <c r="E12" s="25" t="s">
        <v>17</v>
      </c>
      <c r="F12" s="24" t="s">
        <v>1120</v>
      </c>
      <c r="G12" s="24" t="s">
        <v>1772</v>
      </c>
      <c r="H12" s="24" t="s">
        <v>1773</v>
      </c>
      <c r="I12" s="24" t="s">
        <v>1774</v>
      </c>
      <c r="J12" s="24" t="s">
        <v>1775</v>
      </c>
    </row>
    <row r="13" spans="1:11" ht="63.75" x14ac:dyDescent="0.2">
      <c r="A13" s="24" t="s">
        <v>1035</v>
      </c>
      <c r="B13" s="179" t="s">
        <v>32</v>
      </c>
      <c r="C13" s="179" t="s">
        <v>1036</v>
      </c>
      <c r="D13" s="179" t="s">
        <v>1122</v>
      </c>
      <c r="E13" s="25" t="s">
        <v>17</v>
      </c>
      <c r="F13" s="24" t="s">
        <v>1123</v>
      </c>
      <c r="G13" s="24" t="s">
        <v>1776</v>
      </c>
      <c r="H13" s="24" t="s">
        <v>1777</v>
      </c>
      <c r="I13" s="24" t="s">
        <v>1778</v>
      </c>
      <c r="J13" s="24" t="s">
        <v>1779</v>
      </c>
    </row>
    <row r="14" spans="1:11" ht="25.5" x14ac:dyDescent="0.2">
      <c r="A14" s="24" t="s">
        <v>656</v>
      </c>
      <c r="B14" s="179" t="s">
        <v>13</v>
      </c>
      <c r="C14" s="179" t="s">
        <v>657</v>
      </c>
      <c r="D14" s="179" t="s">
        <v>1124</v>
      </c>
      <c r="E14" s="25" t="s">
        <v>27</v>
      </c>
      <c r="F14" s="24" t="s">
        <v>1125</v>
      </c>
      <c r="G14" s="24" t="s">
        <v>1780</v>
      </c>
      <c r="H14" s="24" t="s">
        <v>1781</v>
      </c>
      <c r="I14" s="24" t="s">
        <v>1782</v>
      </c>
      <c r="J14" s="24" t="s">
        <v>1783</v>
      </c>
    </row>
    <row r="15" spans="1:11" ht="25.5" x14ac:dyDescent="0.2">
      <c r="A15" s="24" t="s">
        <v>653</v>
      </c>
      <c r="B15" s="179" t="s">
        <v>13</v>
      </c>
      <c r="C15" s="179" t="s">
        <v>654</v>
      </c>
      <c r="D15" s="179" t="s">
        <v>1124</v>
      </c>
      <c r="E15" s="25" t="s">
        <v>27</v>
      </c>
      <c r="F15" s="24" t="s">
        <v>214</v>
      </c>
      <c r="G15" s="24" t="s">
        <v>1784</v>
      </c>
      <c r="H15" s="24" t="s">
        <v>1785</v>
      </c>
      <c r="I15" s="24" t="s">
        <v>1786</v>
      </c>
      <c r="J15" s="24" t="s">
        <v>1787</v>
      </c>
    </row>
    <row r="16" spans="1:11" ht="38.25" x14ac:dyDescent="0.2">
      <c r="A16" s="24" t="s">
        <v>1629</v>
      </c>
      <c r="B16" s="179" t="s">
        <v>32</v>
      </c>
      <c r="C16" s="179" t="s">
        <v>1630</v>
      </c>
      <c r="D16" s="179" t="s">
        <v>61</v>
      </c>
      <c r="E16" s="25" t="s">
        <v>17</v>
      </c>
      <c r="F16" s="24" t="s">
        <v>1218</v>
      </c>
      <c r="G16" s="24" t="s">
        <v>1788</v>
      </c>
      <c r="H16" s="24" t="s">
        <v>1789</v>
      </c>
      <c r="I16" s="24" t="s">
        <v>1790</v>
      </c>
      <c r="J16" s="24" t="s">
        <v>1791</v>
      </c>
    </row>
    <row r="17" spans="1:10" ht="38.25" x14ac:dyDescent="0.2">
      <c r="A17" s="24" t="s">
        <v>417</v>
      </c>
      <c r="B17" s="179" t="s">
        <v>32</v>
      </c>
      <c r="C17" s="179" t="s">
        <v>418</v>
      </c>
      <c r="D17" s="179" t="s">
        <v>1126</v>
      </c>
      <c r="E17" s="25" t="s">
        <v>17</v>
      </c>
      <c r="F17" s="24" t="s">
        <v>1127</v>
      </c>
      <c r="G17" s="24" t="s">
        <v>1792</v>
      </c>
      <c r="H17" s="24" t="s">
        <v>1793</v>
      </c>
      <c r="I17" s="24" t="s">
        <v>1790</v>
      </c>
      <c r="J17" s="24" t="s">
        <v>1794</v>
      </c>
    </row>
    <row r="18" spans="1:10" ht="25.5" x14ac:dyDescent="0.2">
      <c r="A18" s="24" t="s">
        <v>924</v>
      </c>
      <c r="B18" s="179" t="s">
        <v>13</v>
      </c>
      <c r="C18" s="179" t="s">
        <v>925</v>
      </c>
      <c r="D18" s="179" t="s">
        <v>1119</v>
      </c>
      <c r="E18" s="25" t="s">
        <v>17</v>
      </c>
      <c r="F18" s="24" t="s">
        <v>1129</v>
      </c>
      <c r="G18" s="24" t="s">
        <v>1795</v>
      </c>
      <c r="H18" s="24" t="s">
        <v>1796</v>
      </c>
      <c r="I18" s="24" t="s">
        <v>1797</v>
      </c>
      <c r="J18" s="24" t="s">
        <v>1798</v>
      </c>
    </row>
    <row r="19" spans="1:10" ht="38.25" x14ac:dyDescent="0.2">
      <c r="A19" s="24" t="s">
        <v>757</v>
      </c>
      <c r="B19" s="179" t="s">
        <v>32</v>
      </c>
      <c r="C19" s="179" t="s">
        <v>758</v>
      </c>
      <c r="D19" s="179" t="s">
        <v>1130</v>
      </c>
      <c r="E19" s="25" t="s">
        <v>27</v>
      </c>
      <c r="F19" s="24" t="s">
        <v>76</v>
      </c>
      <c r="G19" s="24" t="s">
        <v>1799</v>
      </c>
      <c r="H19" s="24" t="s">
        <v>1799</v>
      </c>
      <c r="I19" s="24" t="s">
        <v>1135</v>
      </c>
      <c r="J19" s="24" t="s">
        <v>1800</v>
      </c>
    </row>
    <row r="20" spans="1:10" ht="38.25" x14ac:dyDescent="0.2">
      <c r="A20" s="24" t="s">
        <v>995</v>
      </c>
      <c r="B20" s="179" t="s">
        <v>13</v>
      </c>
      <c r="C20" s="179" t="s">
        <v>996</v>
      </c>
      <c r="D20" s="179" t="s">
        <v>1131</v>
      </c>
      <c r="E20" s="25" t="s">
        <v>27</v>
      </c>
      <c r="F20" s="24" t="s">
        <v>214</v>
      </c>
      <c r="G20" s="24" t="s">
        <v>1801</v>
      </c>
      <c r="H20" s="24" t="s">
        <v>1802</v>
      </c>
      <c r="I20" s="24" t="s">
        <v>1803</v>
      </c>
      <c r="J20" s="24" t="s">
        <v>1804</v>
      </c>
    </row>
    <row r="21" spans="1:10" ht="51" x14ac:dyDescent="0.2">
      <c r="A21" s="24" t="s">
        <v>1037</v>
      </c>
      <c r="B21" s="179" t="s">
        <v>13</v>
      </c>
      <c r="C21" s="179" t="s">
        <v>1038</v>
      </c>
      <c r="D21" s="179" t="s">
        <v>1122</v>
      </c>
      <c r="E21" s="25" t="s">
        <v>17</v>
      </c>
      <c r="F21" s="24" t="s">
        <v>1132</v>
      </c>
      <c r="G21" s="24" t="s">
        <v>1805</v>
      </c>
      <c r="H21" s="24" t="s">
        <v>1806</v>
      </c>
      <c r="I21" s="24" t="s">
        <v>1807</v>
      </c>
      <c r="J21" s="24" t="s">
        <v>1808</v>
      </c>
    </row>
    <row r="22" spans="1:10" ht="51" x14ac:dyDescent="0.2">
      <c r="A22" s="24" t="s">
        <v>940</v>
      </c>
      <c r="B22" s="179" t="s">
        <v>32</v>
      </c>
      <c r="C22" s="179" t="s">
        <v>941</v>
      </c>
      <c r="D22" s="179" t="s">
        <v>1119</v>
      </c>
      <c r="E22" s="25" t="s">
        <v>17</v>
      </c>
      <c r="F22" s="24" t="s">
        <v>1133</v>
      </c>
      <c r="G22" s="24" t="s">
        <v>1809</v>
      </c>
      <c r="H22" s="24" t="s">
        <v>1810</v>
      </c>
      <c r="I22" s="24" t="s">
        <v>1811</v>
      </c>
      <c r="J22" s="24" t="s">
        <v>1812</v>
      </c>
    </row>
    <row r="23" spans="1:10" ht="38.25" x14ac:dyDescent="0.2">
      <c r="A23" s="24" t="s">
        <v>484</v>
      </c>
      <c r="B23" s="179" t="s">
        <v>13</v>
      </c>
      <c r="C23" s="179" t="s">
        <v>485</v>
      </c>
      <c r="D23" s="179" t="s">
        <v>53</v>
      </c>
      <c r="E23" s="25" t="s">
        <v>14</v>
      </c>
      <c r="F23" s="24" t="s">
        <v>1813</v>
      </c>
      <c r="G23" s="24" t="s">
        <v>1814</v>
      </c>
      <c r="H23" s="24" t="s">
        <v>1815</v>
      </c>
      <c r="I23" s="24" t="s">
        <v>1816</v>
      </c>
      <c r="J23" s="24" t="s">
        <v>1817</v>
      </c>
    </row>
    <row r="24" spans="1:10" x14ac:dyDescent="0.2">
      <c r="A24" s="24" t="s">
        <v>93</v>
      </c>
      <c r="B24" s="179" t="s">
        <v>32</v>
      </c>
      <c r="C24" s="179" t="s">
        <v>94</v>
      </c>
      <c r="D24" s="179" t="s">
        <v>61</v>
      </c>
      <c r="E24" s="25" t="s">
        <v>17</v>
      </c>
      <c r="F24" s="24" t="s">
        <v>1137</v>
      </c>
      <c r="G24" s="24" t="s">
        <v>1818</v>
      </c>
      <c r="H24" s="24" t="s">
        <v>1819</v>
      </c>
      <c r="I24" s="24" t="s">
        <v>1820</v>
      </c>
      <c r="J24" s="24" t="s">
        <v>1821</v>
      </c>
    </row>
    <row r="25" spans="1:10" s="30" customFormat="1" ht="38.25" x14ac:dyDescent="0.2">
      <c r="A25" s="24" t="s">
        <v>403</v>
      </c>
      <c r="B25" s="179" t="s">
        <v>13</v>
      </c>
      <c r="C25" s="179" t="s">
        <v>404</v>
      </c>
      <c r="D25" s="179" t="s">
        <v>1122</v>
      </c>
      <c r="E25" s="25" t="s">
        <v>17</v>
      </c>
      <c r="F25" s="24" t="s">
        <v>1822</v>
      </c>
      <c r="G25" s="24" t="s">
        <v>1291</v>
      </c>
      <c r="H25" s="24" t="s">
        <v>1823</v>
      </c>
      <c r="I25" s="24" t="s">
        <v>1824</v>
      </c>
      <c r="J25" s="24" t="s">
        <v>1825</v>
      </c>
    </row>
    <row r="26" spans="1:10" s="30" customFormat="1" ht="25.5" x14ac:dyDescent="0.2">
      <c r="A26" s="24" t="s">
        <v>1692</v>
      </c>
      <c r="B26" s="179" t="s">
        <v>32</v>
      </c>
      <c r="C26" s="179" t="s">
        <v>1693</v>
      </c>
      <c r="D26" s="179" t="s">
        <v>1131</v>
      </c>
      <c r="E26" s="25" t="s">
        <v>17</v>
      </c>
      <c r="F26" s="24" t="s">
        <v>1826</v>
      </c>
      <c r="G26" s="24" t="s">
        <v>1827</v>
      </c>
      <c r="H26" s="24" t="s">
        <v>1828</v>
      </c>
      <c r="I26" s="24" t="s">
        <v>1829</v>
      </c>
      <c r="J26" s="24" t="s">
        <v>1830</v>
      </c>
    </row>
    <row r="27" spans="1:10" s="22" customFormat="1" ht="38.25" x14ac:dyDescent="0.2">
      <c r="A27" s="24" t="s">
        <v>371</v>
      </c>
      <c r="B27" s="179" t="s">
        <v>13</v>
      </c>
      <c r="C27" s="179" t="s">
        <v>372</v>
      </c>
      <c r="D27" s="179" t="s">
        <v>53</v>
      </c>
      <c r="E27" s="25" t="s">
        <v>17</v>
      </c>
      <c r="F27" s="24" t="s">
        <v>1139</v>
      </c>
      <c r="G27" s="24" t="s">
        <v>1831</v>
      </c>
      <c r="H27" s="24" t="s">
        <v>1832</v>
      </c>
      <c r="I27" s="24" t="s">
        <v>1146</v>
      </c>
      <c r="J27" s="24" t="s">
        <v>1833</v>
      </c>
    </row>
    <row r="28" spans="1:10" ht="38.25" x14ac:dyDescent="0.2">
      <c r="A28" s="24" t="s">
        <v>412</v>
      </c>
      <c r="B28" s="179" t="s">
        <v>13</v>
      </c>
      <c r="C28" s="179" t="s">
        <v>413</v>
      </c>
      <c r="D28" s="179" t="s">
        <v>1126</v>
      </c>
      <c r="E28" s="25" t="s">
        <v>17</v>
      </c>
      <c r="F28" s="24" t="s">
        <v>1141</v>
      </c>
      <c r="G28" s="24" t="s">
        <v>1834</v>
      </c>
      <c r="H28" s="24" t="s">
        <v>1835</v>
      </c>
      <c r="I28" s="24" t="s">
        <v>1148</v>
      </c>
      <c r="J28" s="24" t="s">
        <v>1836</v>
      </c>
    </row>
    <row r="29" spans="1:10" ht="38.25" x14ac:dyDescent="0.2">
      <c r="A29" s="24" t="s">
        <v>760</v>
      </c>
      <c r="B29" s="179" t="s">
        <v>32</v>
      </c>
      <c r="C29" s="179" t="s">
        <v>761</v>
      </c>
      <c r="D29" s="179" t="s">
        <v>1130</v>
      </c>
      <c r="E29" s="25" t="s">
        <v>27</v>
      </c>
      <c r="F29" s="24" t="s">
        <v>76</v>
      </c>
      <c r="G29" s="24" t="s">
        <v>1837</v>
      </c>
      <c r="H29" s="24" t="s">
        <v>1837</v>
      </c>
      <c r="I29" s="24" t="s">
        <v>1838</v>
      </c>
      <c r="J29" s="24" t="s">
        <v>1839</v>
      </c>
    </row>
    <row r="30" spans="1:10" ht="38.25" x14ac:dyDescent="0.2">
      <c r="A30" s="24" t="s">
        <v>682</v>
      </c>
      <c r="B30" s="179" t="s">
        <v>13</v>
      </c>
      <c r="C30" s="179" t="s">
        <v>683</v>
      </c>
      <c r="D30" s="179" t="s">
        <v>1130</v>
      </c>
      <c r="E30" s="25" t="s">
        <v>27</v>
      </c>
      <c r="F30" s="24" t="s">
        <v>1142</v>
      </c>
      <c r="G30" s="24" t="s">
        <v>1840</v>
      </c>
      <c r="H30" s="24" t="s">
        <v>1841</v>
      </c>
      <c r="I30" s="24" t="s">
        <v>1842</v>
      </c>
      <c r="J30" s="24" t="s">
        <v>1822</v>
      </c>
    </row>
    <row r="31" spans="1:10" ht="38.25" x14ac:dyDescent="0.2">
      <c r="A31" s="24" t="s">
        <v>311</v>
      </c>
      <c r="B31" s="179" t="s">
        <v>13</v>
      </c>
      <c r="C31" s="179" t="s">
        <v>312</v>
      </c>
      <c r="D31" s="179" t="s">
        <v>53</v>
      </c>
      <c r="E31" s="25" t="s">
        <v>17</v>
      </c>
      <c r="F31" s="24" t="s">
        <v>1843</v>
      </c>
      <c r="G31" s="24" t="s">
        <v>1844</v>
      </c>
      <c r="H31" s="24" t="s">
        <v>1845</v>
      </c>
      <c r="I31" s="24" t="s">
        <v>1846</v>
      </c>
      <c r="J31" s="24" t="s">
        <v>1847</v>
      </c>
    </row>
    <row r="32" spans="1:10" ht="25.5" x14ac:dyDescent="0.2">
      <c r="A32" s="24" t="s">
        <v>929</v>
      </c>
      <c r="B32" s="179" t="s">
        <v>13</v>
      </c>
      <c r="C32" s="179" t="s">
        <v>930</v>
      </c>
      <c r="D32" s="179" t="s">
        <v>1119</v>
      </c>
      <c r="E32" s="25" t="s">
        <v>17</v>
      </c>
      <c r="F32" s="24" t="s">
        <v>1143</v>
      </c>
      <c r="G32" s="24" t="s">
        <v>1848</v>
      </c>
      <c r="H32" s="24" t="s">
        <v>1849</v>
      </c>
      <c r="I32" s="24" t="s">
        <v>1846</v>
      </c>
      <c r="J32" s="24" t="s">
        <v>1850</v>
      </c>
    </row>
    <row r="33" spans="1:10" ht="38.25" x14ac:dyDescent="0.2">
      <c r="A33" s="24" t="s">
        <v>493</v>
      </c>
      <c r="B33" s="179" t="s">
        <v>13</v>
      </c>
      <c r="C33" s="179" t="s">
        <v>494</v>
      </c>
      <c r="D33" s="179" t="s">
        <v>1144</v>
      </c>
      <c r="E33" s="25" t="s">
        <v>17</v>
      </c>
      <c r="F33" s="24" t="s">
        <v>1145</v>
      </c>
      <c r="G33" s="24" t="s">
        <v>1851</v>
      </c>
      <c r="H33" s="24" t="s">
        <v>1852</v>
      </c>
      <c r="I33" s="24" t="s">
        <v>1853</v>
      </c>
      <c r="J33" s="24" t="s">
        <v>1854</v>
      </c>
    </row>
    <row r="34" spans="1:10" ht="38.25" x14ac:dyDescent="0.2">
      <c r="A34" s="24" t="s">
        <v>88</v>
      </c>
      <c r="B34" s="179" t="s">
        <v>13</v>
      </c>
      <c r="C34" s="179" t="s">
        <v>89</v>
      </c>
      <c r="D34" s="179" t="s">
        <v>102</v>
      </c>
      <c r="E34" s="25" t="s">
        <v>90</v>
      </c>
      <c r="F34" s="24" t="s">
        <v>1125</v>
      </c>
      <c r="G34" s="24" t="s">
        <v>1855</v>
      </c>
      <c r="H34" s="24" t="s">
        <v>1856</v>
      </c>
      <c r="I34" s="24" t="s">
        <v>1857</v>
      </c>
      <c r="J34" s="24" t="s">
        <v>1858</v>
      </c>
    </row>
    <row r="35" spans="1:10" x14ac:dyDescent="0.2">
      <c r="A35" s="24" t="s">
        <v>536</v>
      </c>
      <c r="B35" s="179" t="s">
        <v>32</v>
      </c>
      <c r="C35" s="179" t="s">
        <v>537</v>
      </c>
      <c r="D35" s="179">
        <v>114</v>
      </c>
      <c r="E35" s="25" t="s">
        <v>17</v>
      </c>
      <c r="F35" s="24" t="s">
        <v>1147</v>
      </c>
      <c r="G35" s="24" t="s">
        <v>1859</v>
      </c>
      <c r="H35" s="24" t="s">
        <v>1860</v>
      </c>
      <c r="I35" s="24" t="s">
        <v>1857</v>
      </c>
      <c r="J35" s="24" t="s">
        <v>1861</v>
      </c>
    </row>
    <row r="36" spans="1:10" ht="38.25" x14ac:dyDescent="0.2">
      <c r="A36" s="24" t="s">
        <v>462</v>
      </c>
      <c r="B36" s="179" t="s">
        <v>32</v>
      </c>
      <c r="C36" s="179" t="s">
        <v>463</v>
      </c>
      <c r="D36" s="179" t="s">
        <v>53</v>
      </c>
      <c r="E36" s="25" t="s">
        <v>17</v>
      </c>
      <c r="F36" s="24" t="s">
        <v>1149</v>
      </c>
      <c r="G36" s="24" t="s">
        <v>1862</v>
      </c>
      <c r="H36" s="24" t="s">
        <v>1863</v>
      </c>
      <c r="I36" s="24" t="s">
        <v>1151</v>
      </c>
      <c r="J36" s="24" t="s">
        <v>1864</v>
      </c>
    </row>
    <row r="37" spans="1:10" ht="63.75" x14ac:dyDescent="0.2">
      <c r="A37" s="24" t="s">
        <v>506</v>
      </c>
      <c r="B37" s="179" t="s">
        <v>13</v>
      </c>
      <c r="C37" s="179" t="s">
        <v>507</v>
      </c>
      <c r="D37" s="179" t="s">
        <v>1117</v>
      </c>
      <c r="E37" s="25" t="s">
        <v>27</v>
      </c>
      <c r="F37" s="24" t="s">
        <v>77</v>
      </c>
      <c r="G37" s="24" t="s">
        <v>1865</v>
      </c>
      <c r="H37" s="24" t="s">
        <v>1866</v>
      </c>
      <c r="I37" s="24" t="s">
        <v>1867</v>
      </c>
      <c r="J37" s="24" t="s">
        <v>1868</v>
      </c>
    </row>
    <row r="38" spans="1:10" ht="38.25" x14ac:dyDescent="0.2">
      <c r="A38" s="24" t="s">
        <v>530</v>
      </c>
      <c r="B38" s="179" t="s">
        <v>32</v>
      </c>
      <c r="C38" s="179" t="s">
        <v>531</v>
      </c>
      <c r="D38" s="179" t="s">
        <v>1117</v>
      </c>
      <c r="E38" s="25" t="s">
        <v>17</v>
      </c>
      <c r="F38" s="24" t="s">
        <v>1869</v>
      </c>
      <c r="G38" s="24" t="s">
        <v>1870</v>
      </c>
      <c r="H38" s="24" t="s">
        <v>1871</v>
      </c>
      <c r="I38" s="24" t="s">
        <v>1154</v>
      </c>
      <c r="J38" s="24" t="s">
        <v>1872</v>
      </c>
    </row>
    <row r="39" spans="1:10" ht="25.5" x14ac:dyDescent="0.2">
      <c r="A39" s="24" t="s">
        <v>454</v>
      </c>
      <c r="B39" s="179" t="s">
        <v>13</v>
      </c>
      <c r="C39" s="179" t="s">
        <v>455</v>
      </c>
      <c r="D39" s="179" t="s">
        <v>1126</v>
      </c>
      <c r="E39" s="25" t="s">
        <v>20</v>
      </c>
      <c r="F39" s="24" t="s">
        <v>1150</v>
      </c>
      <c r="G39" s="24" t="s">
        <v>1873</v>
      </c>
      <c r="H39" s="24" t="s">
        <v>1874</v>
      </c>
      <c r="I39" s="24" t="s">
        <v>1875</v>
      </c>
      <c r="J39" s="24" t="s">
        <v>1876</v>
      </c>
    </row>
    <row r="40" spans="1:10" ht="38.25" x14ac:dyDescent="0.2">
      <c r="A40" s="24" t="s">
        <v>992</v>
      </c>
      <c r="B40" s="179" t="s">
        <v>13</v>
      </c>
      <c r="C40" s="179" t="s">
        <v>993</v>
      </c>
      <c r="D40" s="179" t="s">
        <v>1131</v>
      </c>
      <c r="E40" s="25" t="s">
        <v>27</v>
      </c>
      <c r="F40" s="24" t="s">
        <v>76</v>
      </c>
      <c r="G40" s="24" t="s">
        <v>1877</v>
      </c>
      <c r="H40" s="24" t="s">
        <v>1877</v>
      </c>
      <c r="I40" s="24" t="s">
        <v>1878</v>
      </c>
      <c r="J40" s="24" t="s">
        <v>1879</v>
      </c>
    </row>
    <row r="41" spans="1:10" ht="25.5" x14ac:dyDescent="0.2">
      <c r="A41" s="24" t="s">
        <v>1019</v>
      </c>
      <c r="B41" s="179" t="s">
        <v>32</v>
      </c>
      <c r="C41" s="179" t="s">
        <v>1020</v>
      </c>
      <c r="D41" s="179">
        <v>135</v>
      </c>
      <c r="E41" s="25" t="s">
        <v>28</v>
      </c>
      <c r="F41" s="24" t="s">
        <v>214</v>
      </c>
      <c r="G41" s="24" t="s">
        <v>1880</v>
      </c>
      <c r="H41" s="24" t="s">
        <v>1881</v>
      </c>
      <c r="I41" s="24" t="s">
        <v>1882</v>
      </c>
      <c r="J41" s="24" t="s">
        <v>1883</v>
      </c>
    </row>
    <row r="42" spans="1:10" ht="25.5" x14ac:dyDescent="0.2">
      <c r="A42" s="24" t="s">
        <v>448</v>
      </c>
      <c r="B42" s="179" t="s">
        <v>13</v>
      </c>
      <c r="C42" s="179" t="s">
        <v>449</v>
      </c>
      <c r="D42" s="179" t="s">
        <v>46</v>
      </c>
      <c r="E42" s="25" t="s">
        <v>17</v>
      </c>
      <c r="F42" s="24" t="s">
        <v>1116</v>
      </c>
      <c r="G42" s="24" t="s">
        <v>1884</v>
      </c>
      <c r="H42" s="24" t="s">
        <v>1885</v>
      </c>
      <c r="I42" s="24" t="s">
        <v>1882</v>
      </c>
      <c r="J42" s="24" t="s">
        <v>1886</v>
      </c>
    </row>
    <row r="43" spans="1:10" ht="38.25" x14ac:dyDescent="0.2">
      <c r="A43" s="24" t="s">
        <v>468</v>
      </c>
      <c r="B43" s="179" t="s">
        <v>13</v>
      </c>
      <c r="C43" s="179" t="s">
        <v>469</v>
      </c>
      <c r="D43" s="179" t="s">
        <v>1115</v>
      </c>
      <c r="E43" s="25" t="s">
        <v>17</v>
      </c>
      <c r="F43" s="24" t="s">
        <v>1153</v>
      </c>
      <c r="G43" s="24" t="s">
        <v>1887</v>
      </c>
      <c r="H43" s="24" t="s">
        <v>1888</v>
      </c>
      <c r="I43" s="24" t="s">
        <v>1159</v>
      </c>
      <c r="J43" s="24" t="s">
        <v>1889</v>
      </c>
    </row>
    <row r="44" spans="1:10" ht="38.25" x14ac:dyDescent="0.2">
      <c r="A44" s="24" t="s">
        <v>776</v>
      </c>
      <c r="B44" s="179" t="s">
        <v>13</v>
      </c>
      <c r="C44" s="179" t="s">
        <v>777</v>
      </c>
      <c r="D44" s="179" t="s">
        <v>1131</v>
      </c>
      <c r="E44" s="25" t="s">
        <v>20</v>
      </c>
      <c r="F44" s="24" t="s">
        <v>1890</v>
      </c>
      <c r="G44" s="24" t="s">
        <v>1891</v>
      </c>
      <c r="H44" s="24" t="s">
        <v>1892</v>
      </c>
      <c r="I44" s="24" t="s">
        <v>1159</v>
      </c>
      <c r="J44" s="24" t="s">
        <v>1893</v>
      </c>
    </row>
    <row r="45" spans="1:10" ht="25.5" x14ac:dyDescent="0.2">
      <c r="A45" s="24" t="s">
        <v>1028</v>
      </c>
      <c r="B45" s="179" t="s">
        <v>32</v>
      </c>
      <c r="C45" s="179" t="s">
        <v>1029</v>
      </c>
      <c r="D45" s="179">
        <v>135</v>
      </c>
      <c r="E45" s="25" t="s">
        <v>28</v>
      </c>
      <c r="F45" s="24" t="s">
        <v>76</v>
      </c>
      <c r="G45" s="24" t="s">
        <v>1894</v>
      </c>
      <c r="H45" s="24" t="s">
        <v>1894</v>
      </c>
      <c r="I45" s="24" t="s">
        <v>1159</v>
      </c>
      <c r="J45" s="24" t="s">
        <v>1895</v>
      </c>
    </row>
    <row r="46" spans="1:10" ht="38.25" x14ac:dyDescent="0.2">
      <c r="A46" s="24" t="s">
        <v>1626</v>
      </c>
      <c r="B46" s="179" t="s">
        <v>32</v>
      </c>
      <c r="C46" s="179" t="s">
        <v>1627</v>
      </c>
      <c r="D46" s="179" t="s">
        <v>61</v>
      </c>
      <c r="E46" s="25" t="s">
        <v>17</v>
      </c>
      <c r="F46" s="24" t="s">
        <v>1164</v>
      </c>
      <c r="G46" s="24" t="s">
        <v>1896</v>
      </c>
      <c r="H46" s="24" t="s">
        <v>1897</v>
      </c>
      <c r="I46" s="24" t="s">
        <v>1159</v>
      </c>
      <c r="J46" s="24" t="s">
        <v>1898</v>
      </c>
    </row>
    <row r="47" spans="1:10" ht="38.25" x14ac:dyDescent="0.2">
      <c r="A47" s="24" t="s">
        <v>742</v>
      </c>
      <c r="B47" s="179" t="s">
        <v>13</v>
      </c>
      <c r="C47" s="179" t="s">
        <v>743</v>
      </c>
      <c r="D47" s="179" t="s">
        <v>1130</v>
      </c>
      <c r="E47" s="25" t="s">
        <v>20</v>
      </c>
      <c r="F47" s="24" t="s">
        <v>1155</v>
      </c>
      <c r="G47" s="24" t="s">
        <v>1899</v>
      </c>
      <c r="H47" s="24" t="s">
        <v>1900</v>
      </c>
      <c r="I47" s="24" t="s">
        <v>1165</v>
      </c>
      <c r="J47" s="24" t="s">
        <v>1901</v>
      </c>
    </row>
    <row r="48" spans="1:10" x14ac:dyDescent="0.2">
      <c r="A48" s="24" t="s">
        <v>1092</v>
      </c>
      <c r="B48" s="179" t="s">
        <v>32</v>
      </c>
      <c r="C48" s="179" t="s">
        <v>1093</v>
      </c>
      <c r="D48" s="179">
        <v>200</v>
      </c>
      <c r="E48" s="25" t="s">
        <v>27</v>
      </c>
      <c r="F48" s="24" t="s">
        <v>1125</v>
      </c>
      <c r="G48" s="24" t="s">
        <v>1902</v>
      </c>
      <c r="H48" s="24" t="s">
        <v>1903</v>
      </c>
      <c r="I48" s="24" t="s">
        <v>211</v>
      </c>
      <c r="J48" s="24" t="s">
        <v>1904</v>
      </c>
    </row>
    <row r="49" spans="1:10" ht="25.5" x14ac:dyDescent="0.2">
      <c r="A49" s="24" t="s">
        <v>659</v>
      </c>
      <c r="B49" s="179" t="s">
        <v>13</v>
      </c>
      <c r="C49" s="179" t="s">
        <v>660</v>
      </c>
      <c r="D49" s="179" t="s">
        <v>1124</v>
      </c>
      <c r="E49" s="25" t="s">
        <v>27</v>
      </c>
      <c r="F49" s="24" t="s">
        <v>76</v>
      </c>
      <c r="G49" s="24" t="s">
        <v>1905</v>
      </c>
      <c r="H49" s="24" t="s">
        <v>1905</v>
      </c>
      <c r="I49" s="24" t="s">
        <v>211</v>
      </c>
      <c r="J49" s="24" t="s">
        <v>1906</v>
      </c>
    </row>
    <row r="50" spans="1:10" ht="25.5" x14ac:dyDescent="0.2">
      <c r="A50" s="24" t="s">
        <v>1011</v>
      </c>
      <c r="B50" s="179" t="s">
        <v>13</v>
      </c>
      <c r="C50" s="179" t="s">
        <v>1047</v>
      </c>
      <c r="D50" s="179" t="s">
        <v>1126</v>
      </c>
      <c r="E50" s="25" t="s">
        <v>17</v>
      </c>
      <c r="F50" s="24" t="s">
        <v>1156</v>
      </c>
      <c r="G50" s="24" t="s">
        <v>1134</v>
      </c>
      <c r="H50" s="24" t="s">
        <v>1907</v>
      </c>
      <c r="I50" s="24" t="s">
        <v>1908</v>
      </c>
      <c r="J50" s="24" t="s">
        <v>1909</v>
      </c>
    </row>
    <row r="51" spans="1:10" ht="25.5" x14ac:dyDescent="0.2">
      <c r="A51" s="24" t="s">
        <v>293</v>
      </c>
      <c r="B51" s="179" t="s">
        <v>13</v>
      </c>
      <c r="C51" s="179" t="s">
        <v>294</v>
      </c>
      <c r="D51" s="179" t="s">
        <v>43</v>
      </c>
      <c r="E51" s="25" t="s">
        <v>14</v>
      </c>
      <c r="F51" s="24" t="s">
        <v>1910</v>
      </c>
      <c r="G51" s="24" t="s">
        <v>1911</v>
      </c>
      <c r="H51" s="24" t="s">
        <v>1912</v>
      </c>
      <c r="I51" s="24" t="s">
        <v>1913</v>
      </c>
      <c r="J51" s="24" t="s">
        <v>1914</v>
      </c>
    </row>
    <row r="52" spans="1:10" ht="25.5" x14ac:dyDescent="0.2">
      <c r="A52" s="24" t="s">
        <v>627</v>
      </c>
      <c r="B52" s="179" t="s">
        <v>13</v>
      </c>
      <c r="C52" s="179" t="s">
        <v>628</v>
      </c>
      <c r="D52" s="179" t="s">
        <v>1130</v>
      </c>
      <c r="E52" s="25" t="s">
        <v>27</v>
      </c>
      <c r="F52" s="24" t="s">
        <v>1158</v>
      </c>
      <c r="G52" s="24" t="s">
        <v>1915</v>
      </c>
      <c r="H52" s="24" t="s">
        <v>1916</v>
      </c>
      <c r="I52" s="24" t="s">
        <v>1913</v>
      </c>
      <c r="J52" s="24" t="s">
        <v>1917</v>
      </c>
    </row>
    <row r="53" spans="1:10" ht="51" x14ac:dyDescent="0.2">
      <c r="A53" s="24" t="s">
        <v>516</v>
      </c>
      <c r="B53" s="179" t="s">
        <v>32</v>
      </c>
      <c r="C53" s="179" t="s">
        <v>517</v>
      </c>
      <c r="D53" s="179" t="s">
        <v>1117</v>
      </c>
      <c r="E53" s="25" t="s">
        <v>27</v>
      </c>
      <c r="F53" s="24" t="s">
        <v>214</v>
      </c>
      <c r="G53" s="24" t="s">
        <v>1918</v>
      </c>
      <c r="H53" s="24" t="s">
        <v>1919</v>
      </c>
      <c r="I53" s="24" t="s">
        <v>1920</v>
      </c>
      <c r="J53" s="24" t="s">
        <v>1262</v>
      </c>
    </row>
    <row r="54" spans="1:10" ht="51" x14ac:dyDescent="0.2">
      <c r="A54" s="24" t="s">
        <v>426</v>
      </c>
      <c r="B54" s="179" t="s">
        <v>13</v>
      </c>
      <c r="C54" s="179" t="s">
        <v>427</v>
      </c>
      <c r="D54" s="179" t="s">
        <v>1126</v>
      </c>
      <c r="E54" s="25" t="s">
        <v>17</v>
      </c>
      <c r="F54" s="24" t="s">
        <v>1160</v>
      </c>
      <c r="G54" s="24" t="s">
        <v>1921</v>
      </c>
      <c r="H54" s="24" t="s">
        <v>1922</v>
      </c>
      <c r="I54" s="24" t="s">
        <v>1920</v>
      </c>
      <c r="J54" s="24" t="s">
        <v>1923</v>
      </c>
    </row>
    <row r="55" spans="1:10" ht="25.5" x14ac:dyDescent="0.2">
      <c r="A55" s="24" t="s">
        <v>921</v>
      </c>
      <c r="B55" s="179" t="s">
        <v>13</v>
      </c>
      <c r="C55" s="179" t="s">
        <v>922</v>
      </c>
      <c r="D55" s="179" t="s">
        <v>1119</v>
      </c>
      <c r="E55" s="25" t="s">
        <v>17</v>
      </c>
      <c r="F55" s="24" t="s">
        <v>1161</v>
      </c>
      <c r="G55" s="24" t="s">
        <v>1924</v>
      </c>
      <c r="H55" s="24" t="s">
        <v>1925</v>
      </c>
      <c r="I55" s="24" t="s">
        <v>1920</v>
      </c>
      <c r="J55" s="24" t="s">
        <v>1926</v>
      </c>
    </row>
    <row r="56" spans="1:10" ht="38.25" x14ac:dyDescent="0.2">
      <c r="A56" s="24" t="s">
        <v>327</v>
      </c>
      <c r="B56" s="179" t="s">
        <v>13</v>
      </c>
      <c r="C56" s="179" t="s">
        <v>328</v>
      </c>
      <c r="D56" s="179" t="s">
        <v>53</v>
      </c>
      <c r="E56" s="25" t="s">
        <v>17</v>
      </c>
      <c r="F56" s="24" t="s">
        <v>1162</v>
      </c>
      <c r="G56" s="24" t="s">
        <v>1927</v>
      </c>
      <c r="H56" s="24" t="s">
        <v>1928</v>
      </c>
      <c r="I56" s="24" t="s">
        <v>1920</v>
      </c>
      <c r="J56" s="24" t="s">
        <v>1929</v>
      </c>
    </row>
    <row r="57" spans="1:10" ht="25.5" x14ac:dyDescent="0.2">
      <c r="A57" s="24" t="s">
        <v>932</v>
      </c>
      <c r="B57" s="179" t="s">
        <v>13</v>
      </c>
      <c r="C57" s="179" t="s">
        <v>933</v>
      </c>
      <c r="D57" s="179" t="s">
        <v>1119</v>
      </c>
      <c r="E57" s="25" t="s">
        <v>17</v>
      </c>
      <c r="F57" s="24" t="s">
        <v>1143</v>
      </c>
      <c r="G57" s="24" t="s">
        <v>1930</v>
      </c>
      <c r="H57" s="24" t="s">
        <v>1931</v>
      </c>
      <c r="I57" s="24" t="s">
        <v>1920</v>
      </c>
      <c r="J57" s="24" t="s">
        <v>1932</v>
      </c>
    </row>
    <row r="58" spans="1:10" ht="25.5" x14ac:dyDescent="0.2">
      <c r="A58" s="24" t="s">
        <v>677</v>
      </c>
      <c r="B58" s="179" t="s">
        <v>32</v>
      </c>
      <c r="C58" s="179" t="s">
        <v>678</v>
      </c>
      <c r="D58" s="179" t="s">
        <v>1163</v>
      </c>
      <c r="E58" s="25" t="s">
        <v>27</v>
      </c>
      <c r="F58" s="24" t="s">
        <v>1164</v>
      </c>
      <c r="G58" s="24" t="s">
        <v>1933</v>
      </c>
      <c r="H58" s="24" t="s">
        <v>1934</v>
      </c>
      <c r="I58" s="24" t="s">
        <v>1920</v>
      </c>
      <c r="J58" s="24" t="s">
        <v>1935</v>
      </c>
    </row>
    <row r="59" spans="1:10" ht="38.25" x14ac:dyDescent="0.2">
      <c r="A59" s="24" t="s">
        <v>383</v>
      </c>
      <c r="B59" s="179" t="s">
        <v>32</v>
      </c>
      <c r="C59" s="179" t="s">
        <v>384</v>
      </c>
      <c r="D59" s="179" t="s">
        <v>53</v>
      </c>
      <c r="E59" s="25" t="s">
        <v>17</v>
      </c>
      <c r="F59" s="24" t="s">
        <v>1936</v>
      </c>
      <c r="G59" s="24" t="s">
        <v>1937</v>
      </c>
      <c r="H59" s="24" t="s">
        <v>1938</v>
      </c>
      <c r="I59" s="24" t="s">
        <v>1920</v>
      </c>
      <c r="J59" s="24" t="s">
        <v>1939</v>
      </c>
    </row>
    <row r="60" spans="1:10" ht="25.5" x14ac:dyDescent="0.2">
      <c r="A60" s="24" t="s">
        <v>1053</v>
      </c>
      <c r="B60" s="179" t="s">
        <v>13</v>
      </c>
      <c r="C60" s="179" t="s">
        <v>1054</v>
      </c>
      <c r="D60" s="179" t="s">
        <v>43</v>
      </c>
      <c r="E60" s="25" t="s">
        <v>14</v>
      </c>
      <c r="F60" s="24" t="s">
        <v>1940</v>
      </c>
      <c r="G60" s="24" t="s">
        <v>1941</v>
      </c>
      <c r="H60" s="24" t="s">
        <v>1942</v>
      </c>
      <c r="I60" s="24" t="s">
        <v>1172</v>
      </c>
      <c r="J60" s="24" t="s">
        <v>1943</v>
      </c>
    </row>
    <row r="61" spans="1:10" ht="25.5" x14ac:dyDescent="0.2">
      <c r="A61" s="24" t="s">
        <v>1022</v>
      </c>
      <c r="B61" s="179" t="s">
        <v>32</v>
      </c>
      <c r="C61" s="179" t="s">
        <v>1023</v>
      </c>
      <c r="D61" s="179">
        <v>135</v>
      </c>
      <c r="E61" s="25" t="s">
        <v>28</v>
      </c>
      <c r="F61" s="24" t="s">
        <v>76</v>
      </c>
      <c r="G61" s="24" t="s">
        <v>1944</v>
      </c>
      <c r="H61" s="24" t="s">
        <v>1944</v>
      </c>
      <c r="I61" s="24" t="s">
        <v>1172</v>
      </c>
      <c r="J61" s="24" t="s">
        <v>1945</v>
      </c>
    </row>
    <row r="62" spans="1:10" ht="25.5" x14ac:dyDescent="0.2">
      <c r="A62" s="24" t="s">
        <v>639</v>
      </c>
      <c r="B62" s="179" t="s">
        <v>13</v>
      </c>
      <c r="C62" s="179" t="s">
        <v>640</v>
      </c>
      <c r="D62" s="179" t="s">
        <v>1130</v>
      </c>
      <c r="E62" s="25" t="s">
        <v>27</v>
      </c>
      <c r="F62" s="24" t="s">
        <v>1164</v>
      </c>
      <c r="G62" s="24" t="s">
        <v>1946</v>
      </c>
      <c r="H62" s="24" t="s">
        <v>1947</v>
      </c>
      <c r="I62" s="24" t="s">
        <v>1173</v>
      </c>
      <c r="J62" s="24" t="s">
        <v>1948</v>
      </c>
    </row>
    <row r="63" spans="1:10" ht="38.25" x14ac:dyDescent="0.2">
      <c r="A63" s="24" t="s">
        <v>998</v>
      </c>
      <c r="B63" s="179" t="s">
        <v>13</v>
      </c>
      <c r="C63" s="179" t="s">
        <v>999</v>
      </c>
      <c r="D63" s="179" t="s">
        <v>1131</v>
      </c>
      <c r="E63" s="25" t="s">
        <v>17</v>
      </c>
      <c r="F63" s="24" t="s">
        <v>1166</v>
      </c>
      <c r="G63" s="24" t="s">
        <v>1949</v>
      </c>
      <c r="H63" s="24" t="s">
        <v>1950</v>
      </c>
      <c r="I63" s="24" t="s">
        <v>1174</v>
      </c>
      <c r="J63" s="24" t="s">
        <v>1951</v>
      </c>
    </row>
    <row r="64" spans="1:10" ht="51" x14ac:dyDescent="0.2">
      <c r="A64" s="24" t="s">
        <v>633</v>
      </c>
      <c r="B64" s="179" t="s">
        <v>13</v>
      </c>
      <c r="C64" s="179" t="s">
        <v>634</v>
      </c>
      <c r="D64" s="179" t="s">
        <v>1130</v>
      </c>
      <c r="E64" s="25" t="s">
        <v>27</v>
      </c>
      <c r="F64" s="24" t="s">
        <v>103</v>
      </c>
      <c r="G64" s="24" t="s">
        <v>1952</v>
      </c>
      <c r="H64" s="24" t="s">
        <v>1953</v>
      </c>
      <c r="I64" s="24" t="s">
        <v>1266</v>
      </c>
      <c r="J64" s="24" t="s">
        <v>1954</v>
      </c>
    </row>
    <row r="65" spans="1:10" ht="25.5" x14ac:dyDescent="0.2">
      <c r="A65" s="24" t="s">
        <v>865</v>
      </c>
      <c r="B65" s="179" t="s">
        <v>13</v>
      </c>
      <c r="C65" s="179" t="s">
        <v>866</v>
      </c>
      <c r="D65" s="179" t="s">
        <v>1130</v>
      </c>
      <c r="E65" s="25" t="s">
        <v>20</v>
      </c>
      <c r="F65" s="24" t="s">
        <v>1167</v>
      </c>
      <c r="G65" s="24" t="s">
        <v>1955</v>
      </c>
      <c r="H65" s="24" t="s">
        <v>1956</v>
      </c>
      <c r="I65" s="24" t="s">
        <v>1957</v>
      </c>
      <c r="J65" s="24" t="s">
        <v>1958</v>
      </c>
    </row>
    <row r="66" spans="1:10" ht="38.25" x14ac:dyDescent="0.2">
      <c r="A66" s="24" t="s">
        <v>317</v>
      </c>
      <c r="B66" s="179" t="s">
        <v>13</v>
      </c>
      <c r="C66" s="179" t="s">
        <v>318</v>
      </c>
      <c r="D66" s="179" t="s">
        <v>53</v>
      </c>
      <c r="E66" s="25" t="s">
        <v>24</v>
      </c>
      <c r="F66" s="24" t="s">
        <v>1959</v>
      </c>
      <c r="G66" s="24" t="s">
        <v>1960</v>
      </c>
      <c r="H66" s="24" t="s">
        <v>1961</v>
      </c>
      <c r="I66" s="24" t="s">
        <v>1957</v>
      </c>
      <c r="J66" s="24" t="s">
        <v>1128</v>
      </c>
    </row>
    <row r="67" spans="1:10" ht="38.25" x14ac:dyDescent="0.2">
      <c r="A67" s="24" t="s">
        <v>513</v>
      </c>
      <c r="B67" s="179" t="s">
        <v>13</v>
      </c>
      <c r="C67" s="179" t="s">
        <v>514</v>
      </c>
      <c r="D67" s="179" t="s">
        <v>1117</v>
      </c>
      <c r="E67" s="25" t="s">
        <v>17</v>
      </c>
      <c r="F67" s="24" t="s">
        <v>1168</v>
      </c>
      <c r="G67" s="24" t="s">
        <v>1962</v>
      </c>
      <c r="H67" s="24" t="s">
        <v>1963</v>
      </c>
      <c r="I67" s="24" t="s">
        <v>1177</v>
      </c>
      <c r="J67" s="24" t="s">
        <v>1964</v>
      </c>
    </row>
    <row r="68" spans="1:10" ht="25.5" x14ac:dyDescent="0.2">
      <c r="A68" s="24" t="s">
        <v>305</v>
      </c>
      <c r="B68" s="179" t="s">
        <v>13</v>
      </c>
      <c r="C68" s="179" t="s">
        <v>306</v>
      </c>
      <c r="D68" s="179" t="s">
        <v>53</v>
      </c>
      <c r="E68" s="25" t="s">
        <v>14</v>
      </c>
      <c r="F68" s="24" t="s">
        <v>1170</v>
      </c>
      <c r="G68" s="24" t="s">
        <v>1965</v>
      </c>
      <c r="H68" s="24" t="s">
        <v>1966</v>
      </c>
      <c r="I68" s="24" t="s">
        <v>1178</v>
      </c>
      <c r="J68" s="24" t="s">
        <v>1967</v>
      </c>
    </row>
    <row r="69" spans="1:10" ht="25.5" x14ac:dyDescent="0.2">
      <c r="A69" s="24" t="s">
        <v>1031</v>
      </c>
      <c r="B69" s="179" t="s">
        <v>32</v>
      </c>
      <c r="C69" s="179" t="s">
        <v>1032</v>
      </c>
      <c r="D69" s="179">
        <v>190</v>
      </c>
      <c r="E69" s="25" t="s">
        <v>17</v>
      </c>
      <c r="F69" s="24" t="s">
        <v>1140</v>
      </c>
      <c r="G69" s="24" t="s">
        <v>1968</v>
      </c>
      <c r="H69" s="24" t="s">
        <v>1969</v>
      </c>
      <c r="I69" s="24" t="s">
        <v>1178</v>
      </c>
      <c r="J69" s="24" t="s">
        <v>1970</v>
      </c>
    </row>
    <row r="70" spans="1:10" ht="25.5" x14ac:dyDescent="0.2">
      <c r="A70" s="24" t="s">
        <v>1688</v>
      </c>
      <c r="B70" s="179" t="s">
        <v>13</v>
      </c>
      <c r="C70" s="179" t="s">
        <v>1689</v>
      </c>
      <c r="D70" s="179" t="s">
        <v>1131</v>
      </c>
      <c r="E70" s="25" t="s">
        <v>20</v>
      </c>
      <c r="F70" s="24" t="s">
        <v>1971</v>
      </c>
      <c r="G70" s="24" t="s">
        <v>1972</v>
      </c>
      <c r="H70" s="24" t="s">
        <v>1973</v>
      </c>
      <c r="I70" s="24" t="s">
        <v>1178</v>
      </c>
      <c r="J70" s="24" t="s">
        <v>1974</v>
      </c>
    </row>
    <row r="71" spans="1:10" ht="25.5" x14ac:dyDescent="0.2">
      <c r="A71" s="24" t="s">
        <v>1062</v>
      </c>
      <c r="B71" s="179" t="s">
        <v>13</v>
      </c>
      <c r="C71" s="179" t="s">
        <v>1063</v>
      </c>
      <c r="D71" s="179" t="s">
        <v>1115</v>
      </c>
      <c r="E71" s="25" t="s">
        <v>17</v>
      </c>
      <c r="F71" s="24" t="s">
        <v>1975</v>
      </c>
      <c r="G71" s="24" t="s">
        <v>1976</v>
      </c>
      <c r="H71" s="24" t="s">
        <v>1977</v>
      </c>
      <c r="I71" s="24" t="s">
        <v>1179</v>
      </c>
      <c r="J71" s="24" t="s">
        <v>1978</v>
      </c>
    </row>
    <row r="72" spans="1:10" ht="38.25" x14ac:dyDescent="0.2">
      <c r="A72" s="24" t="s">
        <v>745</v>
      </c>
      <c r="B72" s="179" t="s">
        <v>13</v>
      </c>
      <c r="C72" s="179" t="s">
        <v>746</v>
      </c>
      <c r="D72" s="179" t="s">
        <v>1130</v>
      </c>
      <c r="E72" s="25" t="s">
        <v>20</v>
      </c>
      <c r="F72" s="24" t="s">
        <v>1171</v>
      </c>
      <c r="G72" s="24" t="s">
        <v>1979</v>
      </c>
      <c r="H72" s="24" t="s">
        <v>1980</v>
      </c>
      <c r="I72" s="24" t="s">
        <v>1179</v>
      </c>
      <c r="J72" s="24" t="s">
        <v>1981</v>
      </c>
    </row>
    <row r="73" spans="1:10" ht="25.5" x14ac:dyDescent="0.2">
      <c r="A73" s="24" t="s">
        <v>1025</v>
      </c>
      <c r="B73" s="179" t="s">
        <v>32</v>
      </c>
      <c r="C73" s="179" t="s">
        <v>1026</v>
      </c>
      <c r="D73" s="179">
        <v>135</v>
      </c>
      <c r="E73" s="25" t="s">
        <v>28</v>
      </c>
      <c r="F73" s="24" t="s">
        <v>76</v>
      </c>
      <c r="G73" s="24" t="s">
        <v>1982</v>
      </c>
      <c r="H73" s="24" t="s">
        <v>1982</v>
      </c>
      <c r="I73" s="24" t="s">
        <v>1181</v>
      </c>
      <c r="J73" s="24" t="s">
        <v>1983</v>
      </c>
    </row>
    <row r="74" spans="1:10" ht="25.5" x14ac:dyDescent="0.2">
      <c r="A74" s="24" t="s">
        <v>1623</v>
      </c>
      <c r="B74" s="179" t="s">
        <v>32</v>
      </c>
      <c r="C74" s="179" t="s">
        <v>1624</v>
      </c>
      <c r="D74" s="179" t="s">
        <v>61</v>
      </c>
      <c r="E74" s="25" t="s">
        <v>17</v>
      </c>
      <c r="F74" s="24" t="s">
        <v>1164</v>
      </c>
      <c r="G74" s="24" t="s">
        <v>1984</v>
      </c>
      <c r="H74" s="24" t="s">
        <v>1985</v>
      </c>
      <c r="I74" s="24" t="s">
        <v>1185</v>
      </c>
      <c r="J74" s="24" t="s">
        <v>1986</v>
      </c>
    </row>
    <row r="75" spans="1:10" ht="25.5" x14ac:dyDescent="0.2">
      <c r="A75" s="24" t="s">
        <v>645</v>
      </c>
      <c r="B75" s="179" t="s">
        <v>13</v>
      </c>
      <c r="C75" s="179" t="s">
        <v>646</v>
      </c>
      <c r="D75" s="179" t="s">
        <v>1130</v>
      </c>
      <c r="E75" s="25" t="s">
        <v>27</v>
      </c>
      <c r="F75" s="24" t="s">
        <v>1118</v>
      </c>
      <c r="G75" s="24" t="s">
        <v>1987</v>
      </c>
      <c r="H75" s="24" t="s">
        <v>1988</v>
      </c>
      <c r="I75" s="24" t="s">
        <v>1187</v>
      </c>
      <c r="J75" s="24" t="s">
        <v>1989</v>
      </c>
    </row>
    <row r="76" spans="1:10" ht="25.5" x14ac:dyDescent="0.2">
      <c r="A76" s="24" t="s">
        <v>1674</v>
      </c>
      <c r="B76" s="179" t="s">
        <v>13</v>
      </c>
      <c r="C76" s="179" t="s">
        <v>1675</v>
      </c>
      <c r="D76" s="179" t="s">
        <v>1144</v>
      </c>
      <c r="E76" s="25" t="s">
        <v>17</v>
      </c>
      <c r="F76" s="24" t="s">
        <v>1162</v>
      </c>
      <c r="G76" s="24" t="s">
        <v>1990</v>
      </c>
      <c r="H76" s="24" t="s">
        <v>1991</v>
      </c>
      <c r="I76" s="24" t="s">
        <v>1187</v>
      </c>
      <c r="J76" s="24" t="s">
        <v>1992</v>
      </c>
    </row>
    <row r="77" spans="1:10" ht="38.25" x14ac:dyDescent="0.2">
      <c r="A77" s="24" t="s">
        <v>665</v>
      </c>
      <c r="B77" s="179" t="s">
        <v>13</v>
      </c>
      <c r="C77" s="179" t="s">
        <v>666</v>
      </c>
      <c r="D77" s="179" t="s">
        <v>1130</v>
      </c>
      <c r="E77" s="25" t="s">
        <v>20</v>
      </c>
      <c r="F77" s="24" t="s">
        <v>1175</v>
      </c>
      <c r="G77" s="24" t="s">
        <v>1993</v>
      </c>
      <c r="H77" s="24" t="s">
        <v>1994</v>
      </c>
      <c r="I77" s="24" t="s">
        <v>1187</v>
      </c>
      <c r="J77" s="24" t="s">
        <v>1995</v>
      </c>
    </row>
    <row r="78" spans="1:10" ht="38.25" x14ac:dyDescent="0.2">
      <c r="A78" s="24" t="s">
        <v>335</v>
      </c>
      <c r="B78" s="179" t="s">
        <v>13</v>
      </c>
      <c r="C78" s="179" t="s">
        <v>336</v>
      </c>
      <c r="D78" s="179" t="s">
        <v>53</v>
      </c>
      <c r="E78" s="25" t="s">
        <v>14</v>
      </c>
      <c r="F78" s="24" t="s">
        <v>1176</v>
      </c>
      <c r="G78" s="24" t="s">
        <v>1996</v>
      </c>
      <c r="H78" s="24" t="s">
        <v>1997</v>
      </c>
      <c r="I78" s="24" t="s">
        <v>1315</v>
      </c>
      <c r="J78" s="24" t="s">
        <v>1998</v>
      </c>
    </row>
    <row r="79" spans="1:10" ht="25.5" x14ac:dyDescent="0.2">
      <c r="A79" s="24" t="s">
        <v>968</v>
      </c>
      <c r="B79" s="179" t="s">
        <v>32</v>
      </c>
      <c r="C79" s="179" t="s">
        <v>969</v>
      </c>
      <c r="D79" s="179">
        <v>18</v>
      </c>
      <c r="E79" s="25" t="s">
        <v>27</v>
      </c>
      <c r="F79" s="24" t="s">
        <v>1616</v>
      </c>
      <c r="G79" s="24" t="s">
        <v>1999</v>
      </c>
      <c r="H79" s="24" t="s">
        <v>2000</v>
      </c>
      <c r="I79" s="24" t="s">
        <v>1193</v>
      </c>
      <c r="J79" s="24" t="s">
        <v>2001</v>
      </c>
    </row>
    <row r="80" spans="1:10" ht="25.5" x14ac:dyDescent="0.2">
      <c r="A80" s="24" t="s">
        <v>805</v>
      </c>
      <c r="B80" s="179" t="s">
        <v>13</v>
      </c>
      <c r="C80" s="179" t="s">
        <v>806</v>
      </c>
      <c r="D80" s="179" t="s">
        <v>1130</v>
      </c>
      <c r="E80" s="25" t="s">
        <v>27</v>
      </c>
      <c r="F80" s="24" t="s">
        <v>1125</v>
      </c>
      <c r="G80" s="24" t="s">
        <v>2002</v>
      </c>
      <c r="H80" s="24" t="s">
        <v>2003</v>
      </c>
      <c r="I80" s="24" t="s">
        <v>1193</v>
      </c>
      <c r="J80" s="24" t="s">
        <v>2004</v>
      </c>
    </row>
    <row r="81" spans="1:10" ht="25.5" x14ac:dyDescent="0.2">
      <c r="A81" s="24" t="s">
        <v>302</v>
      </c>
      <c r="B81" s="179" t="s">
        <v>13</v>
      </c>
      <c r="C81" s="179" t="s">
        <v>303</v>
      </c>
      <c r="D81" s="179" t="s">
        <v>53</v>
      </c>
      <c r="E81" s="25" t="s">
        <v>24</v>
      </c>
      <c r="F81" s="24" t="s">
        <v>1180</v>
      </c>
      <c r="G81" s="24" t="s">
        <v>2005</v>
      </c>
      <c r="H81" s="24" t="s">
        <v>2006</v>
      </c>
      <c r="I81" s="24" t="s">
        <v>1193</v>
      </c>
      <c r="J81" s="24" t="s">
        <v>2007</v>
      </c>
    </row>
    <row r="82" spans="1:10" ht="25.5" x14ac:dyDescent="0.2">
      <c r="A82" s="24" t="s">
        <v>457</v>
      </c>
      <c r="B82" s="179" t="s">
        <v>32</v>
      </c>
      <c r="C82" s="179" t="s">
        <v>458</v>
      </c>
      <c r="D82" s="179" t="s">
        <v>1130</v>
      </c>
      <c r="E82" s="25" t="s">
        <v>20</v>
      </c>
      <c r="F82" s="24" t="s">
        <v>1150</v>
      </c>
      <c r="G82" s="24" t="s">
        <v>2008</v>
      </c>
      <c r="H82" s="24" t="s">
        <v>2009</v>
      </c>
      <c r="I82" s="24" t="s">
        <v>1193</v>
      </c>
      <c r="J82" s="24" t="s">
        <v>2010</v>
      </c>
    </row>
    <row r="83" spans="1:10" ht="38.25" x14ac:dyDescent="0.2">
      <c r="A83" s="24" t="s">
        <v>763</v>
      </c>
      <c r="B83" s="179" t="s">
        <v>32</v>
      </c>
      <c r="C83" s="179" t="s">
        <v>764</v>
      </c>
      <c r="D83" s="179" t="s">
        <v>1130</v>
      </c>
      <c r="E83" s="25" t="s">
        <v>27</v>
      </c>
      <c r="F83" s="24" t="s">
        <v>76</v>
      </c>
      <c r="G83" s="24" t="s">
        <v>2011</v>
      </c>
      <c r="H83" s="24" t="s">
        <v>2011</v>
      </c>
      <c r="I83" s="24" t="s">
        <v>1196</v>
      </c>
      <c r="J83" s="24" t="s">
        <v>2012</v>
      </c>
    </row>
    <row r="84" spans="1:10" ht="25.5" x14ac:dyDescent="0.2">
      <c r="A84" s="24" t="s">
        <v>862</v>
      </c>
      <c r="B84" s="179" t="s">
        <v>13</v>
      </c>
      <c r="C84" s="179" t="s">
        <v>863</v>
      </c>
      <c r="D84" s="179" t="s">
        <v>1130</v>
      </c>
      <c r="E84" s="25" t="s">
        <v>20</v>
      </c>
      <c r="F84" s="24" t="s">
        <v>1182</v>
      </c>
      <c r="G84" s="24" t="s">
        <v>2013</v>
      </c>
      <c r="H84" s="24" t="s">
        <v>2014</v>
      </c>
      <c r="I84" s="24" t="s">
        <v>1196</v>
      </c>
      <c r="J84" s="24" t="s">
        <v>2015</v>
      </c>
    </row>
    <row r="85" spans="1:10" ht="38.25" x14ac:dyDescent="0.2">
      <c r="A85" s="24" t="s">
        <v>379</v>
      </c>
      <c r="B85" s="179" t="s">
        <v>32</v>
      </c>
      <c r="C85" s="179" t="s">
        <v>380</v>
      </c>
      <c r="D85" s="179" t="s">
        <v>53</v>
      </c>
      <c r="E85" s="25" t="s">
        <v>14</v>
      </c>
      <c r="F85" s="24" t="s">
        <v>1183</v>
      </c>
      <c r="G85" s="24" t="s">
        <v>2016</v>
      </c>
      <c r="H85" s="24" t="s">
        <v>2017</v>
      </c>
      <c r="I85" s="24" t="s">
        <v>1196</v>
      </c>
      <c r="J85" s="24" t="s">
        <v>2018</v>
      </c>
    </row>
    <row r="86" spans="1:10" ht="38.25" x14ac:dyDescent="0.2">
      <c r="A86" s="24" t="s">
        <v>748</v>
      </c>
      <c r="B86" s="179" t="s">
        <v>13</v>
      </c>
      <c r="C86" s="179" t="s">
        <v>749</v>
      </c>
      <c r="D86" s="179" t="s">
        <v>1130</v>
      </c>
      <c r="E86" s="25" t="s">
        <v>20</v>
      </c>
      <c r="F86" s="24" t="s">
        <v>1184</v>
      </c>
      <c r="G86" s="24" t="s">
        <v>2019</v>
      </c>
      <c r="H86" s="24" t="s">
        <v>2020</v>
      </c>
      <c r="I86" s="24" t="s">
        <v>1196</v>
      </c>
      <c r="J86" s="24" t="s">
        <v>2021</v>
      </c>
    </row>
    <row r="87" spans="1:10" ht="25.5" x14ac:dyDescent="0.2">
      <c r="A87" s="24" t="s">
        <v>509</v>
      </c>
      <c r="B87" s="179" t="s">
        <v>13</v>
      </c>
      <c r="C87" s="179" t="s">
        <v>1676</v>
      </c>
      <c r="D87" s="179" t="s">
        <v>1130</v>
      </c>
      <c r="E87" s="25" t="s">
        <v>27</v>
      </c>
      <c r="F87" s="24" t="s">
        <v>77</v>
      </c>
      <c r="G87" s="24" t="s">
        <v>2022</v>
      </c>
      <c r="H87" s="24" t="s">
        <v>2023</v>
      </c>
      <c r="I87" s="24" t="s">
        <v>1197</v>
      </c>
      <c r="J87" s="24" t="s">
        <v>2024</v>
      </c>
    </row>
    <row r="88" spans="1:10" ht="25.5" x14ac:dyDescent="0.2">
      <c r="A88" s="24" t="s">
        <v>1016</v>
      </c>
      <c r="B88" s="179" t="s">
        <v>32</v>
      </c>
      <c r="C88" s="179" t="s">
        <v>1017</v>
      </c>
      <c r="D88" s="179">
        <v>135</v>
      </c>
      <c r="E88" s="25" t="s">
        <v>28</v>
      </c>
      <c r="F88" s="24" t="s">
        <v>76</v>
      </c>
      <c r="G88" s="24" t="s">
        <v>2025</v>
      </c>
      <c r="H88" s="24" t="s">
        <v>2025</v>
      </c>
      <c r="I88" s="24" t="s">
        <v>1197</v>
      </c>
      <c r="J88" s="24" t="s">
        <v>2026</v>
      </c>
    </row>
    <row r="89" spans="1:10" ht="38.25" x14ac:dyDescent="0.2">
      <c r="A89" s="24" t="s">
        <v>1635</v>
      </c>
      <c r="B89" s="179" t="s">
        <v>32</v>
      </c>
      <c r="C89" s="179" t="s">
        <v>1636</v>
      </c>
      <c r="D89" s="179" t="s">
        <v>53</v>
      </c>
      <c r="E89" s="25" t="s">
        <v>20</v>
      </c>
      <c r="F89" s="24" t="s">
        <v>2027</v>
      </c>
      <c r="G89" s="24" t="s">
        <v>2028</v>
      </c>
      <c r="H89" s="24" t="s">
        <v>2029</v>
      </c>
      <c r="I89" s="24" t="s">
        <v>1197</v>
      </c>
      <c r="J89" s="24" t="s">
        <v>2030</v>
      </c>
    </row>
    <row r="90" spans="1:10" ht="38.25" x14ac:dyDescent="0.2">
      <c r="A90" s="24" t="s">
        <v>685</v>
      </c>
      <c r="B90" s="179" t="s">
        <v>13</v>
      </c>
      <c r="C90" s="179" t="s">
        <v>686</v>
      </c>
      <c r="D90" s="179" t="s">
        <v>1130</v>
      </c>
      <c r="E90" s="25" t="s">
        <v>27</v>
      </c>
      <c r="F90" s="24" t="s">
        <v>1188</v>
      </c>
      <c r="G90" s="24" t="s">
        <v>2031</v>
      </c>
      <c r="H90" s="24" t="s">
        <v>2032</v>
      </c>
      <c r="I90" s="24" t="s">
        <v>215</v>
      </c>
      <c r="J90" s="24" t="s">
        <v>2033</v>
      </c>
    </row>
    <row r="91" spans="1:10" ht="25.5" x14ac:dyDescent="0.2">
      <c r="A91" s="24" t="s">
        <v>228</v>
      </c>
      <c r="B91" s="179" t="s">
        <v>13</v>
      </c>
      <c r="C91" s="179" t="s">
        <v>229</v>
      </c>
      <c r="D91" s="179" t="s">
        <v>1189</v>
      </c>
      <c r="E91" s="25" t="s">
        <v>14</v>
      </c>
      <c r="F91" s="24" t="s">
        <v>1190</v>
      </c>
      <c r="G91" s="24" t="s">
        <v>2034</v>
      </c>
      <c r="H91" s="24" t="s">
        <v>2035</v>
      </c>
      <c r="I91" s="24" t="s">
        <v>215</v>
      </c>
      <c r="J91" s="24" t="s">
        <v>2036</v>
      </c>
    </row>
    <row r="92" spans="1:10" ht="25.5" x14ac:dyDescent="0.2">
      <c r="A92" s="24" t="s">
        <v>1062</v>
      </c>
      <c r="B92" s="179" t="s">
        <v>13</v>
      </c>
      <c r="C92" s="179" t="s">
        <v>1073</v>
      </c>
      <c r="D92" s="179" t="s">
        <v>1115</v>
      </c>
      <c r="E92" s="25" t="s">
        <v>17</v>
      </c>
      <c r="F92" s="24" t="s">
        <v>2037</v>
      </c>
      <c r="G92" s="24" t="s">
        <v>1976</v>
      </c>
      <c r="H92" s="24" t="s">
        <v>2038</v>
      </c>
      <c r="I92" s="24" t="s">
        <v>1201</v>
      </c>
      <c r="J92" s="24" t="s">
        <v>2039</v>
      </c>
    </row>
    <row r="93" spans="1:10" ht="38.25" x14ac:dyDescent="0.2">
      <c r="A93" s="24" t="s">
        <v>314</v>
      </c>
      <c r="B93" s="179" t="s">
        <v>13</v>
      </c>
      <c r="C93" s="179" t="s">
        <v>315</v>
      </c>
      <c r="D93" s="179" t="s">
        <v>53</v>
      </c>
      <c r="E93" s="25" t="s">
        <v>24</v>
      </c>
      <c r="F93" s="24" t="s">
        <v>2040</v>
      </c>
      <c r="G93" s="24" t="s">
        <v>2041</v>
      </c>
      <c r="H93" s="24" t="s">
        <v>2042</v>
      </c>
      <c r="I93" s="24" t="s">
        <v>1201</v>
      </c>
      <c r="J93" s="24" t="s">
        <v>2043</v>
      </c>
    </row>
    <row r="94" spans="1:10" ht="25.5" x14ac:dyDescent="0.2">
      <c r="A94" s="24" t="s">
        <v>1011</v>
      </c>
      <c r="B94" s="179" t="s">
        <v>13</v>
      </c>
      <c r="C94" s="179" t="s">
        <v>1042</v>
      </c>
      <c r="D94" s="179" t="s">
        <v>1126</v>
      </c>
      <c r="E94" s="25" t="s">
        <v>17</v>
      </c>
      <c r="F94" s="24" t="s">
        <v>1192</v>
      </c>
      <c r="G94" s="24" t="s">
        <v>1134</v>
      </c>
      <c r="H94" s="24" t="s">
        <v>2044</v>
      </c>
      <c r="I94" s="24" t="s">
        <v>1204</v>
      </c>
      <c r="J94" s="24" t="s">
        <v>2045</v>
      </c>
    </row>
    <row r="95" spans="1:10" ht="51" x14ac:dyDescent="0.2">
      <c r="A95" s="24" t="s">
        <v>1064</v>
      </c>
      <c r="B95" s="179" t="s">
        <v>13</v>
      </c>
      <c r="C95" s="179" t="s">
        <v>1065</v>
      </c>
      <c r="D95" s="179" t="s">
        <v>78</v>
      </c>
      <c r="E95" s="25" t="s">
        <v>20</v>
      </c>
      <c r="F95" s="24" t="s">
        <v>2046</v>
      </c>
      <c r="G95" s="24" t="s">
        <v>2047</v>
      </c>
      <c r="H95" s="24" t="s">
        <v>2048</v>
      </c>
      <c r="I95" s="24" t="s">
        <v>1204</v>
      </c>
      <c r="J95" s="24" t="s">
        <v>2049</v>
      </c>
    </row>
    <row r="96" spans="1:10" x14ac:dyDescent="0.2">
      <c r="A96" s="24" t="s">
        <v>272</v>
      </c>
      <c r="B96" s="179" t="s">
        <v>13</v>
      </c>
      <c r="C96" s="179" t="s">
        <v>273</v>
      </c>
      <c r="D96" s="179" t="s">
        <v>46</v>
      </c>
      <c r="E96" s="25" t="s">
        <v>17</v>
      </c>
      <c r="F96" s="24" t="s">
        <v>1194</v>
      </c>
      <c r="G96" s="24" t="s">
        <v>2050</v>
      </c>
      <c r="H96" s="24" t="s">
        <v>2051</v>
      </c>
      <c r="I96" s="24" t="s">
        <v>1204</v>
      </c>
      <c r="J96" s="24" t="s">
        <v>2052</v>
      </c>
    </row>
    <row r="97" spans="1:10" ht="51" x14ac:dyDescent="0.2">
      <c r="A97" s="24" t="s">
        <v>1060</v>
      </c>
      <c r="B97" s="179" t="s">
        <v>13</v>
      </c>
      <c r="C97" s="179" t="s">
        <v>1061</v>
      </c>
      <c r="D97" s="179" t="s">
        <v>1115</v>
      </c>
      <c r="E97" s="25" t="s">
        <v>17</v>
      </c>
      <c r="F97" s="24" t="s">
        <v>2053</v>
      </c>
      <c r="G97" s="24" t="s">
        <v>2054</v>
      </c>
      <c r="H97" s="24" t="s">
        <v>2055</v>
      </c>
      <c r="I97" s="24" t="s">
        <v>1204</v>
      </c>
      <c r="J97" s="24" t="s">
        <v>2056</v>
      </c>
    </row>
    <row r="98" spans="1:10" ht="38.25" x14ac:dyDescent="0.2">
      <c r="A98" s="24" t="s">
        <v>802</v>
      </c>
      <c r="B98" s="179" t="s">
        <v>13</v>
      </c>
      <c r="C98" s="179" t="s">
        <v>803</v>
      </c>
      <c r="D98" s="179" t="s">
        <v>1130</v>
      </c>
      <c r="E98" s="25" t="s">
        <v>27</v>
      </c>
      <c r="F98" s="24" t="s">
        <v>1195</v>
      </c>
      <c r="G98" s="24" t="s">
        <v>2057</v>
      </c>
      <c r="H98" s="24" t="s">
        <v>2058</v>
      </c>
      <c r="I98" s="24" t="s">
        <v>1204</v>
      </c>
      <c r="J98" s="24" t="s">
        <v>2059</v>
      </c>
    </row>
    <row r="99" spans="1:10" ht="51" x14ac:dyDescent="0.2">
      <c r="A99" s="24" t="s">
        <v>1078</v>
      </c>
      <c r="B99" s="179" t="s">
        <v>13</v>
      </c>
      <c r="C99" s="179" t="s">
        <v>1079</v>
      </c>
      <c r="D99" s="179" t="s">
        <v>78</v>
      </c>
      <c r="E99" s="25" t="s">
        <v>20</v>
      </c>
      <c r="F99" s="24" t="s">
        <v>1169</v>
      </c>
      <c r="G99" s="24" t="s">
        <v>2060</v>
      </c>
      <c r="H99" s="24" t="s">
        <v>2061</v>
      </c>
      <c r="I99" s="24" t="s">
        <v>1206</v>
      </c>
      <c r="J99" s="24" t="s">
        <v>2062</v>
      </c>
    </row>
    <row r="100" spans="1:10" x14ac:dyDescent="0.2">
      <c r="A100" s="24" t="s">
        <v>1095</v>
      </c>
      <c r="B100" s="179" t="s">
        <v>32</v>
      </c>
      <c r="C100" s="179" t="s">
        <v>1096</v>
      </c>
      <c r="D100" s="179">
        <v>164</v>
      </c>
      <c r="E100" s="25" t="s">
        <v>17</v>
      </c>
      <c r="F100" s="24" t="s">
        <v>1198</v>
      </c>
      <c r="G100" s="24" t="s">
        <v>2063</v>
      </c>
      <c r="H100" s="24" t="s">
        <v>2064</v>
      </c>
      <c r="I100" s="24" t="s">
        <v>1208</v>
      </c>
      <c r="J100" s="24" t="s">
        <v>2065</v>
      </c>
    </row>
    <row r="101" spans="1:10" ht="38.25" x14ac:dyDescent="0.2">
      <c r="A101" s="24" t="s">
        <v>496</v>
      </c>
      <c r="B101" s="179" t="s">
        <v>13</v>
      </c>
      <c r="C101" s="179" t="s">
        <v>497</v>
      </c>
      <c r="D101" s="179" t="s">
        <v>1144</v>
      </c>
      <c r="E101" s="25" t="s">
        <v>17</v>
      </c>
      <c r="F101" s="24" t="s">
        <v>1145</v>
      </c>
      <c r="G101" s="24" t="s">
        <v>2066</v>
      </c>
      <c r="H101" s="24" t="s">
        <v>2067</v>
      </c>
      <c r="I101" s="24" t="s">
        <v>1208</v>
      </c>
      <c r="J101" s="24" t="s">
        <v>2068</v>
      </c>
    </row>
    <row r="102" spans="1:10" ht="25.5" x14ac:dyDescent="0.2">
      <c r="A102" s="24" t="s">
        <v>1083</v>
      </c>
      <c r="B102" s="179" t="s">
        <v>32</v>
      </c>
      <c r="C102" s="179" t="s">
        <v>1084</v>
      </c>
      <c r="D102" s="179" t="s">
        <v>1117</v>
      </c>
      <c r="E102" s="25" t="s">
        <v>20</v>
      </c>
      <c r="F102" s="24" t="s">
        <v>1199</v>
      </c>
      <c r="G102" s="24" t="s">
        <v>2069</v>
      </c>
      <c r="H102" s="24" t="s">
        <v>2070</v>
      </c>
      <c r="I102" s="24" t="s">
        <v>1210</v>
      </c>
      <c r="J102" s="24" t="s">
        <v>2071</v>
      </c>
    </row>
    <row r="103" spans="1:10" ht="25.5" x14ac:dyDescent="0.2">
      <c r="A103" s="24" t="s">
        <v>642</v>
      </c>
      <c r="B103" s="179" t="s">
        <v>13</v>
      </c>
      <c r="C103" s="179" t="s">
        <v>643</v>
      </c>
      <c r="D103" s="179" t="s">
        <v>1130</v>
      </c>
      <c r="E103" s="25" t="s">
        <v>27</v>
      </c>
      <c r="F103" s="24" t="s">
        <v>103</v>
      </c>
      <c r="G103" s="24" t="s">
        <v>2022</v>
      </c>
      <c r="H103" s="24" t="s">
        <v>2072</v>
      </c>
      <c r="I103" s="24" t="s">
        <v>1210</v>
      </c>
      <c r="J103" s="24" t="s">
        <v>2073</v>
      </c>
    </row>
    <row r="104" spans="1:10" ht="38.25" x14ac:dyDescent="0.2">
      <c r="A104" s="24" t="s">
        <v>320</v>
      </c>
      <c r="B104" s="179" t="s">
        <v>13</v>
      </c>
      <c r="C104" s="179" t="s">
        <v>321</v>
      </c>
      <c r="D104" s="179" t="s">
        <v>53</v>
      </c>
      <c r="E104" s="25" t="s">
        <v>24</v>
      </c>
      <c r="F104" s="24" t="s">
        <v>1200</v>
      </c>
      <c r="G104" s="24" t="s">
        <v>2074</v>
      </c>
      <c r="H104" s="24" t="s">
        <v>2075</v>
      </c>
      <c r="I104" s="24" t="s">
        <v>1210</v>
      </c>
      <c r="J104" s="24" t="s">
        <v>2076</v>
      </c>
    </row>
    <row r="105" spans="1:10" ht="25.5" x14ac:dyDescent="0.2">
      <c r="A105" s="24" t="s">
        <v>533</v>
      </c>
      <c r="B105" s="179" t="s">
        <v>32</v>
      </c>
      <c r="C105" s="179" t="s">
        <v>534</v>
      </c>
      <c r="D105" s="179">
        <v>113</v>
      </c>
      <c r="E105" s="25" t="s">
        <v>17</v>
      </c>
      <c r="F105" s="24" t="s">
        <v>1202</v>
      </c>
      <c r="G105" s="24" t="s">
        <v>2077</v>
      </c>
      <c r="H105" s="24" t="s">
        <v>2078</v>
      </c>
      <c r="I105" s="24" t="s">
        <v>1211</v>
      </c>
      <c r="J105" s="24" t="s">
        <v>2079</v>
      </c>
    </row>
    <row r="106" spans="1:10" ht="25.5" x14ac:dyDescent="0.2">
      <c r="A106" s="24" t="s">
        <v>367</v>
      </c>
      <c r="B106" s="179" t="s">
        <v>32</v>
      </c>
      <c r="C106" s="179" t="s">
        <v>368</v>
      </c>
      <c r="D106" s="179" t="s">
        <v>53</v>
      </c>
      <c r="E106" s="25" t="s">
        <v>14</v>
      </c>
      <c r="F106" s="24" t="s">
        <v>1136</v>
      </c>
      <c r="G106" s="24" t="s">
        <v>2080</v>
      </c>
      <c r="H106" s="24" t="s">
        <v>2081</v>
      </c>
      <c r="I106" s="24" t="s">
        <v>1211</v>
      </c>
      <c r="J106" s="24" t="s">
        <v>2082</v>
      </c>
    </row>
    <row r="107" spans="1:10" ht="38.25" x14ac:dyDescent="0.2">
      <c r="A107" s="24" t="s">
        <v>668</v>
      </c>
      <c r="B107" s="179" t="s">
        <v>13</v>
      </c>
      <c r="C107" s="179" t="s">
        <v>669</v>
      </c>
      <c r="D107" s="179" t="s">
        <v>1130</v>
      </c>
      <c r="E107" s="25" t="s">
        <v>20</v>
      </c>
      <c r="F107" s="24" t="s">
        <v>1203</v>
      </c>
      <c r="G107" s="24" t="s">
        <v>2083</v>
      </c>
      <c r="H107" s="24" t="s">
        <v>2084</v>
      </c>
      <c r="I107" s="24" t="s">
        <v>2085</v>
      </c>
      <c r="J107" s="24" t="s">
        <v>2086</v>
      </c>
    </row>
    <row r="108" spans="1:10" ht="25.5" x14ac:dyDescent="0.2">
      <c r="A108" s="24" t="s">
        <v>85</v>
      </c>
      <c r="B108" s="179" t="s">
        <v>32</v>
      </c>
      <c r="C108" s="179" t="s">
        <v>86</v>
      </c>
      <c r="D108" s="179" t="s">
        <v>61</v>
      </c>
      <c r="E108" s="25" t="s">
        <v>27</v>
      </c>
      <c r="F108" s="24" t="s">
        <v>76</v>
      </c>
      <c r="G108" s="24" t="s">
        <v>2087</v>
      </c>
      <c r="H108" s="24" t="s">
        <v>2087</v>
      </c>
      <c r="I108" s="24" t="s">
        <v>2085</v>
      </c>
      <c r="J108" s="24" t="s">
        <v>2088</v>
      </c>
    </row>
    <row r="109" spans="1:10" ht="38.25" x14ac:dyDescent="0.2">
      <c r="A109" s="24" t="s">
        <v>1690</v>
      </c>
      <c r="B109" s="179" t="s">
        <v>32</v>
      </c>
      <c r="C109" s="179" t="s">
        <v>1691</v>
      </c>
      <c r="D109" s="179" t="s">
        <v>1131</v>
      </c>
      <c r="E109" s="25" t="s">
        <v>17</v>
      </c>
      <c r="F109" s="24" t="s">
        <v>2089</v>
      </c>
      <c r="G109" s="24" t="s">
        <v>2090</v>
      </c>
      <c r="H109" s="24" t="s">
        <v>2091</v>
      </c>
      <c r="I109" s="24" t="s">
        <v>2085</v>
      </c>
      <c r="J109" s="24" t="s">
        <v>2092</v>
      </c>
    </row>
    <row r="110" spans="1:10" ht="38.25" x14ac:dyDescent="0.2">
      <c r="A110" s="24" t="s">
        <v>1650</v>
      </c>
      <c r="B110" s="179" t="s">
        <v>13</v>
      </c>
      <c r="C110" s="179" t="s">
        <v>1651</v>
      </c>
      <c r="D110" s="179" t="s">
        <v>53</v>
      </c>
      <c r="E110" s="25" t="s">
        <v>17</v>
      </c>
      <c r="F110" s="24" t="s">
        <v>2093</v>
      </c>
      <c r="G110" s="24" t="s">
        <v>2094</v>
      </c>
      <c r="H110" s="24" t="s">
        <v>2095</v>
      </c>
      <c r="I110" s="24" t="s">
        <v>2085</v>
      </c>
      <c r="J110" s="24" t="s">
        <v>2096</v>
      </c>
    </row>
    <row r="111" spans="1:10" ht="25.5" x14ac:dyDescent="0.2">
      <c r="A111" s="24" t="s">
        <v>1655</v>
      </c>
      <c r="B111" s="179" t="s">
        <v>32</v>
      </c>
      <c r="C111" s="179" t="s">
        <v>1656</v>
      </c>
      <c r="D111" s="179" t="s">
        <v>53</v>
      </c>
      <c r="E111" s="25" t="s">
        <v>14</v>
      </c>
      <c r="F111" s="24" t="s">
        <v>1138</v>
      </c>
      <c r="G111" s="24" t="s">
        <v>2097</v>
      </c>
      <c r="H111" s="24" t="s">
        <v>2098</v>
      </c>
      <c r="I111" s="24" t="s">
        <v>2085</v>
      </c>
      <c r="J111" s="24" t="s">
        <v>2099</v>
      </c>
    </row>
    <row r="112" spans="1:10" ht="25.5" x14ac:dyDescent="0.2">
      <c r="A112" s="24" t="s">
        <v>871</v>
      </c>
      <c r="B112" s="179" t="s">
        <v>13</v>
      </c>
      <c r="C112" s="179" t="s">
        <v>872</v>
      </c>
      <c r="D112" s="179" t="s">
        <v>1130</v>
      </c>
      <c r="E112" s="25" t="s">
        <v>20</v>
      </c>
      <c r="F112" s="24" t="s">
        <v>1205</v>
      </c>
      <c r="G112" s="24" t="s">
        <v>2100</v>
      </c>
      <c r="H112" s="24" t="s">
        <v>2101</v>
      </c>
      <c r="I112" s="24" t="s">
        <v>1216</v>
      </c>
      <c r="J112" s="24" t="s">
        <v>2102</v>
      </c>
    </row>
    <row r="113" spans="1:10" ht="25.5" x14ac:dyDescent="0.2">
      <c r="A113" s="24" t="s">
        <v>471</v>
      </c>
      <c r="B113" s="179" t="s">
        <v>32</v>
      </c>
      <c r="C113" s="179" t="s">
        <v>472</v>
      </c>
      <c r="D113" s="179" t="s">
        <v>1115</v>
      </c>
      <c r="E113" s="25" t="s">
        <v>17</v>
      </c>
      <c r="F113" s="24" t="s">
        <v>2103</v>
      </c>
      <c r="G113" s="24" t="s">
        <v>2104</v>
      </c>
      <c r="H113" s="24" t="s">
        <v>2105</v>
      </c>
      <c r="I113" s="24" t="s">
        <v>1216</v>
      </c>
      <c r="J113" s="24" t="s">
        <v>2106</v>
      </c>
    </row>
    <row r="114" spans="1:10" ht="25.5" x14ac:dyDescent="0.2">
      <c r="A114" s="24" t="s">
        <v>770</v>
      </c>
      <c r="B114" s="179" t="s">
        <v>32</v>
      </c>
      <c r="C114" s="179" t="s">
        <v>771</v>
      </c>
      <c r="D114" s="179">
        <v>100</v>
      </c>
      <c r="E114" s="25" t="s">
        <v>27</v>
      </c>
      <c r="F114" s="24" t="s">
        <v>1207</v>
      </c>
      <c r="G114" s="24" t="s">
        <v>2107</v>
      </c>
      <c r="H114" s="24" t="s">
        <v>2108</v>
      </c>
      <c r="I114" s="24" t="s">
        <v>1216</v>
      </c>
      <c r="J114" s="24" t="s">
        <v>2109</v>
      </c>
    </row>
    <row r="115" spans="1:10" ht="38.25" x14ac:dyDescent="0.2">
      <c r="A115" s="24" t="s">
        <v>481</v>
      </c>
      <c r="B115" s="179" t="s">
        <v>13</v>
      </c>
      <c r="C115" s="179" t="s">
        <v>482</v>
      </c>
      <c r="D115" s="179" t="s">
        <v>53</v>
      </c>
      <c r="E115" s="25" t="s">
        <v>17</v>
      </c>
      <c r="F115" s="24" t="s">
        <v>2110</v>
      </c>
      <c r="G115" s="24" t="s">
        <v>2111</v>
      </c>
      <c r="H115" s="24" t="s">
        <v>2112</v>
      </c>
      <c r="I115" s="24" t="s">
        <v>1216</v>
      </c>
      <c r="J115" s="24" t="s">
        <v>2113</v>
      </c>
    </row>
    <row r="116" spans="1:10" ht="38.25" x14ac:dyDescent="0.2">
      <c r="A116" s="24" t="s">
        <v>733</v>
      </c>
      <c r="B116" s="179" t="s">
        <v>13</v>
      </c>
      <c r="C116" s="179" t="s">
        <v>734</v>
      </c>
      <c r="D116" s="179" t="s">
        <v>1130</v>
      </c>
      <c r="E116" s="25" t="s">
        <v>27</v>
      </c>
      <c r="F116" s="24" t="s">
        <v>1209</v>
      </c>
      <c r="G116" s="24" t="s">
        <v>2114</v>
      </c>
      <c r="H116" s="24" t="s">
        <v>2115</v>
      </c>
      <c r="I116" s="24" t="s">
        <v>1223</v>
      </c>
      <c r="J116" s="24" t="s">
        <v>2116</v>
      </c>
    </row>
    <row r="117" spans="1:10" ht="25.5" x14ac:dyDescent="0.2">
      <c r="A117" s="24" t="s">
        <v>269</v>
      </c>
      <c r="B117" s="179" t="s">
        <v>13</v>
      </c>
      <c r="C117" s="179" t="s">
        <v>270</v>
      </c>
      <c r="D117" s="179" t="s">
        <v>1189</v>
      </c>
      <c r="E117" s="25" t="s">
        <v>17</v>
      </c>
      <c r="F117" s="24" t="s">
        <v>2117</v>
      </c>
      <c r="G117" s="24" t="s">
        <v>2118</v>
      </c>
      <c r="H117" s="24" t="s">
        <v>2119</v>
      </c>
      <c r="I117" s="24" t="s">
        <v>1223</v>
      </c>
      <c r="J117" s="24" t="s">
        <v>2120</v>
      </c>
    </row>
    <row r="118" spans="1:10" ht="25.5" x14ac:dyDescent="0.2">
      <c r="A118" s="24" t="s">
        <v>345</v>
      </c>
      <c r="B118" s="179" t="s">
        <v>13</v>
      </c>
      <c r="C118" s="179" t="s">
        <v>346</v>
      </c>
      <c r="D118" s="179" t="s">
        <v>53</v>
      </c>
      <c r="E118" s="25" t="s">
        <v>24</v>
      </c>
      <c r="F118" s="24" t="s">
        <v>1212</v>
      </c>
      <c r="G118" s="24" t="s">
        <v>2121</v>
      </c>
      <c r="H118" s="24" t="s">
        <v>2122</v>
      </c>
      <c r="I118" s="24" t="s">
        <v>1226</v>
      </c>
      <c r="J118" s="24" t="s">
        <v>2123</v>
      </c>
    </row>
    <row r="119" spans="1:10" ht="25.5" x14ac:dyDescent="0.2">
      <c r="A119" s="24" t="s">
        <v>299</v>
      </c>
      <c r="B119" s="179" t="s">
        <v>13</v>
      </c>
      <c r="C119" s="179" t="s">
        <v>300</v>
      </c>
      <c r="D119" s="179" t="s">
        <v>53</v>
      </c>
      <c r="E119" s="25" t="s">
        <v>17</v>
      </c>
      <c r="F119" s="24" t="s">
        <v>1213</v>
      </c>
      <c r="G119" s="24" t="s">
        <v>2124</v>
      </c>
      <c r="H119" s="24" t="s">
        <v>2125</v>
      </c>
      <c r="I119" s="24" t="s">
        <v>1226</v>
      </c>
      <c r="J119" s="24" t="s">
        <v>2126</v>
      </c>
    </row>
    <row r="120" spans="1:10" ht="38.25" x14ac:dyDescent="0.2">
      <c r="A120" s="24" t="s">
        <v>674</v>
      </c>
      <c r="B120" s="179" t="s">
        <v>13</v>
      </c>
      <c r="C120" s="179" t="s">
        <v>675</v>
      </c>
      <c r="D120" s="179" t="s">
        <v>1130</v>
      </c>
      <c r="E120" s="25" t="s">
        <v>20</v>
      </c>
      <c r="F120" s="24" t="s">
        <v>1214</v>
      </c>
      <c r="G120" s="24" t="s">
        <v>2127</v>
      </c>
      <c r="H120" s="24" t="s">
        <v>2128</v>
      </c>
      <c r="I120" s="24" t="s">
        <v>1226</v>
      </c>
      <c r="J120" s="24" t="s">
        <v>2129</v>
      </c>
    </row>
    <row r="121" spans="1:10" ht="25.5" x14ac:dyDescent="0.2">
      <c r="A121" s="24" t="s">
        <v>511</v>
      </c>
      <c r="B121" s="179" t="s">
        <v>32</v>
      </c>
      <c r="C121" s="179" t="s">
        <v>1677</v>
      </c>
      <c r="D121" s="179">
        <v>202</v>
      </c>
      <c r="E121" s="25" t="s">
        <v>27</v>
      </c>
      <c r="F121" s="24" t="s">
        <v>77</v>
      </c>
      <c r="G121" s="24" t="s">
        <v>2130</v>
      </c>
      <c r="H121" s="24" t="s">
        <v>2131</v>
      </c>
      <c r="I121" s="24" t="s">
        <v>1226</v>
      </c>
      <c r="J121" s="24" t="s">
        <v>2132</v>
      </c>
    </row>
    <row r="122" spans="1:10" ht="38.25" x14ac:dyDescent="0.2">
      <c r="A122" s="24" t="s">
        <v>671</v>
      </c>
      <c r="B122" s="179" t="s">
        <v>13</v>
      </c>
      <c r="C122" s="179" t="s">
        <v>672</v>
      </c>
      <c r="D122" s="179" t="s">
        <v>1130</v>
      </c>
      <c r="E122" s="25" t="s">
        <v>20</v>
      </c>
      <c r="F122" s="24" t="s">
        <v>1215</v>
      </c>
      <c r="G122" s="24" t="s">
        <v>2133</v>
      </c>
      <c r="H122" s="24" t="s">
        <v>2134</v>
      </c>
      <c r="I122" s="24" t="s">
        <v>1229</v>
      </c>
      <c r="J122" s="24" t="s">
        <v>1617</v>
      </c>
    </row>
    <row r="123" spans="1:10" ht="51" x14ac:dyDescent="0.2">
      <c r="A123" s="24" t="s">
        <v>580</v>
      </c>
      <c r="B123" s="179" t="s">
        <v>32</v>
      </c>
      <c r="C123" s="179" t="s">
        <v>581</v>
      </c>
      <c r="D123" s="179" t="s">
        <v>1217</v>
      </c>
      <c r="E123" s="25" t="s">
        <v>27</v>
      </c>
      <c r="F123" s="24" t="s">
        <v>1218</v>
      </c>
      <c r="G123" s="24" t="s">
        <v>2135</v>
      </c>
      <c r="H123" s="24" t="s">
        <v>2136</v>
      </c>
      <c r="I123" s="24" t="s">
        <v>1229</v>
      </c>
      <c r="J123" s="24" t="s">
        <v>2137</v>
      </c>
    </row>
    <row r="124" spans="1:10" ht="25.5" x14ac:dyDescent="0.2">
      <c r="A124" s="24" t="s">
        <v>630</v>
      </c>
      <c r="B124" s="179" t="s">
        <v>13</v>
      </c>
      <c r="C124" s="179" t="s">
        <v>631</v>
      </c>
      <c r="D124" s="179" t="s">
        <v>1130</v>
      </c>
      <c r="E124" s="25" t="s">
        <v>27</v>
      </c>
      <c r="F124" s="24" t="s">
        <v>76</v>
      </c>
      <c r="G124" s="24" t="s">
        <v>2138</v>
      </c>
      <c r="H124" s="24" t="s">
        <v>2138</v>
      </c>
      <c r="I124" s="24" t="s">
        <v>1229</v>
      </c>
      <c r="J124" s="24" t="s">
        <v>2139</v>
      </c>
    </row>
    <row r="125" spans="1:10" ht="38.25" x14ac:dyDescent="0.2">
      <c r="A125" s="24" t="s">
        <v>550</v>
      </c>
      <c r="B125" s="179" t="s">
        <v>13</v>
      </c>
      <c r="C125" s="179" t="s">
        <v>551</v>
      </c>
      <c r="D125" s="179" t="s">
        <v>1217</v>
      </c>
      <c r="E125" s="25" t="s">
        <v>27</v>
      </c>
      <c r="F125" s="24" t="s">
        <v>1195</v>
      </c>
      <c r="G125" s="24" t="s">
        <v>2140</v>
      </c>
      <c r="H125" s="24" t="s">
        <v>2141</v>
      </c>
      <c r="I125" s="24" t="s">
        <v>1229</v>
      </c>
      <c r="J125" s="24" t="s">
        <v>2142</v>
      </c>
    </row>
    <row r="126" spans="1:10" ht="25.5" x14ac:dyDescent="0.2">
      <c r="A126" s="24" t="s">
        <v>278</v>
      </c>
      <c r="B126" s="179" t="s">
        <v>13</v>
      </c>
      <c r="C126" s="179" t="s">
        <v>279</v>
      </c>
      <c r="D126" s="179" t="s">
        <v>101</v>
      </c>
      <c r="E126" s="25" t="s">
        <v>280</v>
      </c>
      <c r="F126" s="24" t="s">
        <v>1219</v>
      </c>
      <c r="G126" s="24" t="s">
        <v>2143</v>
      </c>
      <c r="H126" s="24" t="s">
        <v>2144</v>
      </c>
      <c r="I126" s="24" t="s">
        <v>1229</v>
      </c>
      <c r="J126" s="24" t="s">
        <v>2145</v>
      </c>
    </row>
    <row r="127" spans="1:10" ht="51" x14ac:dyDescent="0.2">
      <c r="A127" s="24" t="s">
        <v>432</v>
      </c>
      <c r="B127" s="179" t="s">
        <v>13</v>
      </c>
      <c r="C127" s="179" t="s">
        <v>433</v>
      </c>
      <c r="D127" s="179" t="s">
        <v>1126</v>
      </c>
      <c r="E127" s="25" t="s">
        <v>17</v>
      </c>
      <c r="F127" s="24" t="s">
        <v>1221</v>
      </c>
      <c r="G127" s="24" t="s">
        <v>2146</v>
      </c>
      <c r="H127" s="24" t="s">
        <v>2147</v>
      </c>
      <c r="I127" s="24" t="s">
        <v>1232</v>
      </c>
      <c r="J127" s="24" t="s">
        <v>2148</v>
      </c>
    </row>
    <row r="128" spans="1:10" ht="25.5" x14ac:dyDescent="0.2">
      <c r="A128" s="24" t="s">
        <v>1641</v>
      </c>
      <c r="B128" s="179" t="s">
        <v>13</v>
      </c>
      <c r="C128" s="179" t="s">
        <v>1642</v>
      </c>
      <c r="D128" s="179" t="s">
        <v>53</v>
      </c>
      <c r="E128" s="25" t="s">
        <v>24</v>
      </c>
      <c r="F128" s="24" t="s">
        <v>2149</v>
      </c>
      <c r="G128" s="24" t="s">
        <v>2150</v>
      </c>
      <c r="H128" s="24" t="s">
        <v>2151</v>
      </c>
      <c r="I128" s="24" t="s">
        <v>1232</v>
      </c>
      <c r="J128" s="24" t="s">
        <v>2152</v>
      </c>
    </row>
    <row r="129" spans="1:10" ht="25.5" x14ac:dyDescent="0.2">
      <c r="A129" s="24" t="s">
        <v>1044</v>
      </c>
      <c r="B129" s="179" t="s">
        <v>13</v>
      </c>
      <c r="C129" s="179" t="s">
        <v>1049</v>
      </c>
      <c r="D129" s="179" t="s">
        <v>1126</v>
      </c>
      <c r="E129" s="25" t="s">
        <v>20</v>
      </c>
      <c r="F129" s="24" t="s">
        <v>1222</v>
      </c>
      <c r="G129" s="24" t="s">
        <v>1795</v>
      </c>
      <c r="H129" s="24" t="s">
        <v>2153</v>
      </c>
      <c r="I129" s="24" t="s">
        <v>1232</v>
      </c>
      <c r="J129" s="24" t="s">
        <v>2154</v>
      </c>
    </row>
    <row r="130" spans="1:10" ht="38.25" x14ac:dyDescent="0.2">
      <c r="A130" s="24" t="s">
        <v>577</v>
      </c>
      <c r="B130" s="179" t="s">
        <v>13</v>
      </c>
      <c r="C130" s="179" t="s">
        <v>578</v>
      </c>
      <c r="D130" s="179" t="s">
        <v>1217</v>
      </c>
      <c r="E130" s="25" t="s">
        <v>20</v>
      </c>
      <c r="F130" s="24" t="s">
        <v>1224</v>
      </c>
      <c r="G130" s="24" t="s">
        <v>2155</v>
      </c>
      <c r="H130" s="24" t="s">
        <v>2156</v>
      </c>
      <c r="I130" s="24" t="s">
        <v>1232</v>
      </c>
      <c r="J130" s="24" t="s">
        <v>2157</v>
      </c>
    </row>
    <row r="131" spans="1:10" ht="25.5" x14ac:dyDescent="0.2">
      <c r="A131" s="24" t="s">
        <v>988</v>
      </c>
      <c r="B131" s="179" t="s">
        <v>13</v>
      </c>
      <c r="C131" s="179" t="s">
        <v>989</v>
      </c>
      <c r="D131" s="179" t="s">
        <v>1131</v>
      </c>
      <c r="E131" s="25" t="s">
        <v>20</v>
      </c>
      <c r="F131" s="24" t="s">
        <v>1225</v>
      </c>
      <c r="G131" s="24" t="s">
        <v>2158</v>
      </c>
      <c r="H131" s="24" t="s">
        <v>2159</v>
      </c>
      <c r="I131" s="24" t="s">
        <v>1234</v>
      </c>
      <c r="J131" s="24" t="s">
        <v>2160</v>
      </c>
    </row>
    <row r="132" spans="1:10" ht="38.25" x14ac:dyDescent="0.2">
      <c r="A132" s="24" t="s">
        <v>794</v>
      </c>
      <c r="B132" s="179" t="s">
        <v>13</v>
      </c>
      <c r="C132" s="179" t="s">
        <v>795</v>
      </c>
      <c r="D132" s="179" t="s">
        <v>1130</v>
      </c>
      <c r="E132" s="25" t="s">
        <v>20</v>
      </c>
      <c r="F132" s="24" t="s">
        <v>1227</v>
      </c>
      <c r="G132" s="24" t="s">
        <v>1274</v>
      </c>
      <c r="H132" s="24" t="s">
        <v>2161</v>
      </c>
      <c r="I132" s="24" t="s">
        <v>1234</v>
      </c>
      <c r="J132" s="24" t="s">
        <v>2162</v>
      </c>
    </row>
    <row r="133" spans="1:10" ht="25.5" x14ac:dyDescent="0.2">
      <c r="A133" s="24" t="s">
        <v>850</v>
      </c>
      <c r="B133" s="179" t="s">
        <v>13</v>
      </c>
      <c r="C133" s="179" t="s">
        <v>851</v>
      </c>
      <c r="D133" s="179" t="s">
        <v>1130</v>
      </c>
      <c r="E133" s="25" t="s">
        <v>27</v>
      </c>
      <c r="F133" s="24" t="s">
        <v>1167</v>
      </c>
      <c r="G133" s="24" t="s">
        <v>2163</v>
      </c>
      <c r="H133" s="24" t="s">
        <v>2164</v>
      </c>
      <c r="I133" s="24" t="s">
        <v>1234</v>
      </c>
      <c r="J133" s="24" t="s">
        <v>2165</v>
      </c>
    </row>
    <row r="134" spans="1:10" ht="25.5" x14ac:dyDescent="0.2">
      <c r="A134" s="24" t="s">
        <v>296</v>
      </c>
      <c r="B134" s="179" t="s">
        <v>13</v>
      </c>
      <c r="C134" s="179" t="s">
        <v>297</v>
      </c>
      <c r="D134" s="179" t="s">
        <v>53</v>
      </c>
      <c r="E134" s="25" t="s">
        <v>17</v>
      </c>
      <c r="F134" s="24" t="s">
        <v>2166</v>
      </c>
      <c r="G134" s="24" t="s">
        <v>2167</v>
      </c>
      <c r="H134" s="24" t="s">
        <v>2168</v>
      </c>
      <c r="I134" s="24" t="s">
        <v>1234</v>
      </c>
      <c r="J134" s="24" t="s">
        <v>2169</v>
      </c>
    </row>
    <row r="135" spans="1:10" ht="25.5" x14ac:dyDescent="0.2">
      <c r="A135" s="24" t="s">
        <v>435</v>
      </c>
      <c r="B135" s="179" t="s">
        <v>13</v>
      </c>
      <c r="C135" s="179" t="s">
        <v>436</v>
      </c>
      <c r="D135" s="179" t="s">
        <v>53</v>
      </c>
      <c r="E135" s="25" t="s">
        <v>20</v>
      </c>
      <c r="F135" s="24" t="s">
        <v>1228</v>
      </c>
      <c r="G135" s="24" t="s">
        <v>2170</v>
      </c>
      <c r="H135" s="24" t="s">
        <v>2171</v>
      </c>
      <c r="I135" s="24" t="s">
        <v>1234</v>
      </c>
      <c r="J135" s="24" t="s">
        <v>2172</v>
      </c>
    </row>
    <row r="136" spans="1:10" ht="38.25" x14ac:dyDescent="0.2">
      <c r="A136" s="24" t="s">
        <v>624</v>
      </c>
      <c r="B136" s="179" t="s">
        <v>13</v>
      </c>
      <c r="C136" s="179" t="s">
        <v>625</v>
      </c>
      <c r="D136" s="179" t="s">
        <v>1130</v>
      </c>
      <c r="E136" s="25" t="s">
        <v>27</v>
      </c>
      <c r="F136" s="24" t="s">
        <v>214</v>
      </c>
      <c r="G136" s="24" t="s">
        <v>2173</v>
      </c>
      <c r="H136" s="24" t="s">
        <v>2174</v>
      </c>
      <c r="I136" s="24" t="s">
        <v>1234</v>
      </c>
      <c r="J136" s="24" t="s">
        <v>2175</v>
      </c>
    </row>
    <row r="137" spans="1:10" ht="38.25" x14ac:dyDescent="0.2">
      <c r="A137" s="24" t="s">
        <v>583</v>
      </c>
      <c r="B137" s="179" t="s">
        <v>32</v>
      </c>
      <c r="C137" s="179" t="s">
        <v>584</v>
      </c>
      <c r="D137" s="179" t="s">
        <v>1217</v>
      </c>
      <c r="E137" s="25" t="s">
        <v>27</v>
      </c>
      <c r="F137" s="24" t="s">
        <v>104</v>
      </c>
      <c r="G137" s="24" t="s">
        <v>2176</v>
      </c>
      <c r="H137" s="24" t="s">
        <v>2177</v>
      </c>
      <c r="I137" s="24" t="s">
        <v>1243</v>
      </c>
      <c r="J137" s="24" t="s">
        <v>2178</v>
      </c>
    </row>
    <row r="138" spans="1:10" ht="102" x14ac:dyDescent="0.2">
      <c r="A138" s="24" t="s">
        <v>1669</v>
      </c>
      <c r="B138" s="179" t="s">
        <v>32</v>
      </c>
      <c r="C138" s="179" t="s">
        <v>1670</v>
      </c>
      <c r="D138" s="179" t="s">
        <v>2179</v>
      </c>
      <c r="E138" s="25" t="s">
        <v>1671</v>
      </c>
      <c r="F138" s="24" t="s">
        <v>76</v>
      </c>
      <c r="G138" s="24" t="s">
        <v>2180</v>
      </c>
      <c r="H138" s="24" t="s">
        <v>2180</v>
      </c>
      <c r="I138" s="24" t="s">
        <v>1243</v>
      </c>
      <c r="J138" s="24" t="s">
        <v>1618</v>
      </c>
    </row>
    <row r="139" spans="1:10" ht="25.5" x14ac:dyDescent="0.2">
      <c r="A139" s="24" t="s">
        <v>1011</v>
      </c>
      <c r="B139" s="179" t="s">
        <v>13</v>
      </c>
      <c r="C139" s="179" t="s">
        <v>1012</v>
      </c>
      <c r="D139" s="179" t="s">
        <v>1126</v>
      </c>
      <c r="E139" s="25" t="s">
        <v>17</v>
      </c>
      <c r="F139" s="24" t="s">
        <v>1230</v>
      </c>
      <c r="G139" s="24" t="s">
        <v>1134</v>
      </c>
      <c r="H139" s="24" t="s">
        <v>2181</v>
      </c>
      <c r="I139" s="24" t="s">
        <v>1243</v>
      </c>
      <c r="J139" s="24" t="s">
        <v>2182</v>
      </c>
    </row>
    <row r="140" spans="1:10" ht="63.75" x14ac:dyDescent="0.2">
      <c r="A140" s="24" t="s">
        <v>412</v>
      </c>
      <c r="B140" s="179" t="s">
        <v>13</v>
      </c>
      <c r="C140" s="179" t="s">
        <v>424</v>
      </c>
      <c r="D140" s="179" t="s">
        <v>1126</v>
      </c>
      <c r="E140" s="25" t="s">
        <v>17</v>
      </c>
      <c r="F140" s="24" t="s">
        <v>1231</v>
      </c>
      <c r="G140" s="24" t="s">
        <v>1834</v>
      </c>
      <c r="H140" s="24" t="s">
        <v>2183</v>
      </c>
      <c r="I140" s="24" t="s">
        <v>1243</v>
      </c>
      <c r="J140" s="24" t="s">
        <v>2184</v>
      </c>
    </row>
    <row r="141" spans="1:10" ht="51" x14ac:dyDescent="0.2">
      <c r="A141" s="24" t="s">
        <v>727</v>
      </c>
      <c r="B141" s="179" t="s">
        <v>13</v>
      </c>
      <c r="C141" s="179" t="s">
        <v>728</v>
      </c>
      <c r="D141" s="179" t="s">
        <v>1130</v>
      </c>
      <c r="E141" s="25" t="s">
        <v>27</v>
      </c>
      <c r="F141" s="24" t="s">
        <v>1186</v>
      </c>
      <c r="G141" s="24" t="s">
        <v>2185</v>
      </c>
      <c r="H141" s="24" t="s">
        <v>2186</v>
      </c>
      <c r="I141" s="24" t="s">
        <v>1243</v>
      </c>
      <c r="J141" s="24" t="s">
        <v>2187</v>
      </c>
    </row>
    <row r="142" spans="1:10" ht="38.25" x14ac:dyDescent="0.2">
      <c r="A142" s="24" t="s">
        <v>406</v>
      </c>
      <c r="B142" s="179" t="s">
        <v>13</v>
      </c>
      <c r="C142" s="179" t="s">
        <v>407</v>
      </c>
      <c r="D142" s="179" t="s">
        <v>1126</v>
      </c>
      <c r="E142" s="25" t="s">
        <v>17</v>
      </c>
      <c r="F142" s="24" t="s">
        <v>2188</v>
      </c>
      <c r="G142" s="24" t="s">
        <v>2189</v>
      </c>
      <c r="H142" s="24" t="s">
        <v>2190</v>
      </c>
      <c r="I142" s="24" t="s">
        <v>1243</v>
      </c>
      <c r="J142" s="24" t="s">
        <v>2191</v>
      </c>
    </row>
    <row r="143" spans="1:10" ht="25.5" x14ac:dyDescent="0.2">
      <c r="A143" s="24" t="s">
        <v>1001</v>
      </c>
      <c r="B143" s="179" t="s">
        <v>13</v>
      </c>
      <c r="C143" s="179" t="s">
        <v>1002</v>
      </c>
      <c r="D143" s="179" t="s">
        <v>1131</v>
      </c>
      <c r="E143" s="25" t="s">
        <v>17</v>
      </c>
      <c r="F143" s="24" t="s">
        <v>1166</v>
      </c>
      <c r="G143" s="24" t="s">
        <v>2192</v>
      </c>
      <c r="H143" s="24" t="s">
        <v>2193</v>
      </c>
      <c r="I143" s="24" t="s">
        <v>1243</v>
      </c>
      <c r="J143" s="24" t="s">
        <v>2194</v>
      </c>
    </row>
    <row r="144" spans="1:10" ht="38.25" x14ac:dyDescent="0.2">
      <c r="A144" s="24" t="s">
        <v>736</v>
      </c>
      <c r="B144" s="179" t="s">
        <v>13</v>
      </c>
      <c r="C144" s="179" t="s">
        <v>737</v>
      </c>
      <c r="D144" s="179" t="s">
        <v>1130</v>
      </c>
      <c r="E144" s="25" t="s">
        <v>27</v>
      </c>
      <c r="F144" s="24" t="s">
        <v>1233</v>
      </c>
      <c r="G144" s="24" t="s">
        <v>2195</v>
      </c>
      <c r="H144" s="24" t="s">
        <v>2196</v>
      </c>
      <c r="I144" s="24" t="s">
        <v>1251</v>
      </c>
      <c r="J144" s="24" t="s">
        <v>2197</v>
      </c>
    </row>
    <row r="145" spans="1:10" ht="25.5" x14ac:dyDescent="0.2">
      <c r="A145" s="24" t="s">
        <v>768</v>
      </c>
      <c r="B145" s="179" t="s">
        <v>32</v>
      </c>
      <c r="C145" s="179" t="s">
        <v>1678</v>
      </c>
      <c r="D145" s="179">
        <v>100</v>
      </c>
      <c r="E145" s="25" t="s">
        <v>27</v>
      </c>
      <c r="F145" s="24" t="s">
        <v>77</v>
      </c>
      <c r="G145" s="24" t="s">
        <v>2198</v>
      </c>
      <c r="H145" s="24" t="s">
        <v>2199</v>
      </c>
      <c r="I145" s="24" t="s">
        <v>1251</v>
      </c>
      <c r="J145" s="24" t="s">
        <v>2200</v>
      </c>
    </row>
    <row r="146" spans="1:10" ht="25.5" x14ac:dyDescent="0.2">
      <c r="A146" s="24" t="s">
        <v>234</v>
      </c>
      <c r="B146" s="179" t="s">
        <v>13</v>
      </c>
      <c r="C146" s="179" t="s">
        <v>235</v>
      </c>
      <c r="D146" s="179" t="s">
        <v>1189</v>
      </c>
      <c r="E146" s="25" t="s">
        <v>20</v>
      </c>
      <c r="F146" s="24" t="s">
        <v>1235</v>
      </c>
      <c r="G146" s="24" t="s">
        <v>2201</v>
      </c>
      <c r="H146" s="24" t="s">
        <v>2202</v>
      </c>
      <c r="I146" s="24" t="s">
        <v>1251</v>
      </c>
      <c r="J146" s="24" t="s">
        <v>2203</v>
      </c>
    </row>
    <row r="147" spans="1:10" ht="38.25" x14ac:dyDescent="0.2">
      <c r="A147" s="24" t="s">
        <v>571</v>
      </c>
      <c r="B147" s="179" t="s">
        <v>13</v>
      </c>
      <c r="C147" s="179" t="s">
        <v>572</v>
      </c>
      <c r="D147" s="179" t="s">
        <v>1217</v>
      </c>
      <c r="E147" s="25" t="s">
        <v>20</v>
      </c>
      <c r="F147" s="24" t="s">
        <v>1237</v>
      </c>
      <c r="G147" s="24" t="s">
        <v>2204</v>
      </c>
      <c r="H147" s="24" t="s">
        <v>2205</v>
      </c>
      <c r="I147" s="24" t="s">
        <v>1251</v>
      </c>
      <c r="J147" s="24" t="s">
        <v>2206</v>
      </c>
    </row>
    <row r="148" spans="1:10" ht="25.5" x14ac:dyDescent="0.2">
      <c r="A148" s="24" t="s">
        <v>330</v>
      </c>
      <c r="B148" s="179" t="s">
        <v>13</v>
      </c>
      <c r="C148" s="179" t="s">
        <v>331</v>
      </c>
      <c r="D148" s="179" t="s">
        <v>53</v>
      </c>
      <c r="E148" s="25" t="s">
        <v>24</v>
      </c>
      <c r="F148" s="24" t="s">
        <v>1238</v>
      </c>
      <c r="G148" s="24" t="s">
        <v>2207</v>
      </c>
      <c r="H148" s="24" t="s">
        <v>2208</v>
      </c>
      <c r="I148" s="24" t="s">
        <v>1251</v>
      </c>
      <c r="J148" s="24" t="s">
        <v>1247</v>
      </c>
    </row>
    <row r="149" spans="1:10" ht="38.25" x14ac:dyDescent="0.2">
      <c r="A149" s="24" t="s">
        <v>383</v>
      </c>
      <c r="B149" s="179" t="s">
        <v>32</v>
      </c>
      <c r="C149" s="179" t="s">
        <v>395</v>
      </c>
      <c r="D149" s="179" t="s">
        <v>53</v>
      </c>
      <c r="E149" s="25" t="s">
        <v>17</v>
      </c>
      <c r="F149" s="24" t="s">
        <v>1239</v>
      </c>
      <c r="G149" s="24" t="s">
        <v>1937</v>
      </c>
      <c r="H149" s="24" t="s">
        <v>2209</v>
      </c>
      <c r="I149" s="24" t="s">
        <v>1256</v>
      </c>
      <c r="J149" s="24" t="s">
        <v>1249</v>
      </c>
    </row>
    <row r="150" spans="1:10" ht="38.25" x14ac:dyDescent="0.2">
      <c r="A150" s="24" t="s">
        <v>974</v>
      </c>
      <c r="B150" s="179" t="s">
        <v>13</v>
      </c>
      <c r="C150" s="179" t="s">
        <v>975</v>
      </c>
      <c r="D150" s="179" t="s">
        <v>1217</v>
      </c>
      <c r="E150" s="25" t="s">
        <v>27</v>
      </c>
      <c r="F150" s="24" t="s">
        <v>1619</v>
      </c>
      <c r="G150" s="24" t="s">
        <v>2210</v>
      </c>
      <c r="H150" s="24" t="s">
        <v>2211</v>
      </c>
      <c r="I150" s="24" t="s">
        <v>1256</v>
      </c>
      <c r="J150" s="24" t="s">
        <v>2212</v>
      </c>
    </row>
    <row r="151" spans="1:10" ht="25.5" x14ac:dyDescent="0.2">
      <c r="A151" s="24" t="s">
        <v>688</v>
      </c>
      <c r="B151" s="179" t="s">
        <v>13</v>
      </c>
      <c r="C151" s="179" t="s">
        <v>689</v>
      </c>
      <c r="D151" s="179" t="s">
        <v>1130</v>
      </c>
      <c r="E151" s="25" t="s">
        <v>27</v>
      </c>
      <c r="F151" s="24" t="s">
        <v>1240</v>
      </c>
      <c r="G151" s="24" t="s">
        <v>2213</v>
      </c>
      <c r="H151" s="24" t="s">
        <v>2214</v>
      </c>
      <c r="I151" s="24" t="s">
        <v>1256</v>
      </c>
      <c r="J151" s="24" t="s">
        <v>2215</v>
      </c>
    </row>
    <row r="152" spans="1:10" ht="51" x14ac:dyDescent="0.2">
      <c r="A152" s="24" t="s">
        <v>979</v>
      </c>
      <c r="B152" s="179" t="s">
        <v>13</v>
      </c>
      <c r="C152" s="179" t="s">
        <v>980</v>
      </c>
      <c r="D152" s="179" t="s">
        <v>1131</v>
      </c>
      <c r="E152" s="25" t="s">
        <v>17</v>
      </c>
      <c r="F152" s="24" t="s">
        <v>1241</v>
      </c>
      <c r="G152" s="24" t="s">
        <v>2216</v>
      </c>
      <c r="H152" s="24" t="s">
        <v>2217</v>
      </c>
      <c r="I152" s="24" t="s">
        <v>1256</v>
      </c>
      <c r="J152" s="24" t="s">
        <v>2218</v>
      </c>
    </row>
    <row r="153" spans="1:10" ht="38.25" x14ac:dyDescent="0.2">
      <c r="A153" s="24" t="s">
        <v>712</v>
      </c>
      <c r="B153" s="179" t="s">
        <v>13</v>
      </c>
      <c r="C153" s="179" t="s">
        <v>713</v>
      </c>
      <c r="D153" s="179" t="s">
        <v>1130</v>
      </c>
      <c r="E153" s="25" t="s">
        <v>27</v>
      </c>
      <c r="F153" s="24" t="s">
        <v>1242</v>
      </c>
      <c r="G153" s="24" t="s">
        <v>2219</v>
      </c>
      <c r="H153" s="24" t="s">
        <v>2220</v>
      </c>
      <c r="I153" s="24" t="s">
        <v>1256</v>
      </c>
      <c r="J153" s="24" t="s">
        <v>2221</v>
      </c>
    </row>
    <row r="154" spans="1:10" ht="25.5" x14ac:dyDescent="0.2">
      <c r="A154" s="24" t="s">
        <v>323</v>
      </c>
      <c r="B154" s="179" t="s">
        <v>32</v>
      </c>
      <c r="C154" s="179" t="s">
        <v>324</v>
      </c>
      <c r="D154" s="179" t="s">
        <v>53</v>
      </c>
      <c r="E154" s="25" t="s">
        <v>14</v>
      </c>
      <c r="F154" s="24" t="s">
        <v>1152</v>
      </c>
      <c r="G154" s="24" t="s">
        <v>2222</v>
      </c>
      <c r="H154" s="24" t="s">
        <v>2223</v>
      </c>
      <c r="I154" s="24" t="s">
        <v>1256</v>
      </c>
      <c r="J154" s="24" t="s">
        <v>2224</v>
      </c>
    </row>
    <row r="155" spans="1:10" ht="25.5" x14ac:dyDescent="0.2">
      <c r="A155" s="24" t="s">
        <v>1007</v>
      </c>
      <c r="B155" s="179" t="s">
        <v>32</v>
      </c>
      <c r="C155" s="179" t="s">
        <v>1008</v>
      </c>
      <c r="D155" s="179">
        <v>343</v>
      </c>
      <c r="E155" s="25" t="s">
        <v>1009</v>
      </c>
      <c r="F155" s="24" t="s">
        <v>1244</v>
      </c>
      <c r="G155" s="24" t="s">
        <v>2225</v>
      </c>
      <c r="H155" s="24" t="s">
        <v>2226</v>
      </c>
      <c r="I155" s="24" t="s">
        <v>1256</v>
      </c>
      <c r="J155" s="24" t="s">
        <v>2227</v>
      </c>
    </row>
    <row r="156" spans="1:10" ht="51" x14ac:dyDescent="0.2">
      <c r="A156" s="24" t="s">
        <v>982</v>
      </c>
      <c r="B156" s="179" t="s">
        <v>13</v>
      </c>
      <c r="C156" s="179" t="s">
        <v>983</v>
      </c>
      <c r="D156" s="179" t="s">
        <v>1131</v>
      </c>
      <c r="E156" s="25" t="s">
        <v>17</v>
      </c>
      <c r="F156" s="24" t="s">
        <v>1241</v>
      </c>
      <c r="G156" s="24" t="s">
        <v>2228</v>
      </c>
      <c r="H156" s="24" t="s">
        <v>2229</v>
      </c>
      <c r="I156" s="24" t="s">
        <v>1256</v>
      </c>
      <c r="J156" s="24" t="s">
        <v>2230</v>
      </c>
    </row>
    <row r="157" spans="1:10" ht="25.5" x14ac:dyDescent="0.2">
      <c r="A157" s="24" t="s">
        <v>341</v>
      </c>
      <c r="B157" s="179" t="s">
        <v>13</v>
      </c>
      <c r="C157" s="179" t="s">
        <v>342</v>
      </c>
      <c r="D157" s="179" t="s">
        <v>53</v>
      </c>
      <c r="E157" s="25" t="s">
        <v>17</v>
      </c>
      <c r="F157" s="24" t="s">
        <v>1245</v>
      </c>
      <c r="G157" s="24" t="s">
        <v>2231</v>
      </c>
      <c r="H157" s="24" t="s">
        <v>2232</v>
      </c>
      <c r="I157" s="24" t="s">
        <v>1256</v>
      </c>
      <c r="J157" s="24" t="s">
        <v>2233</v>
      </c>
    </row>
    <row r="158" spans="1:10" ht="38.25" x14ac:dyDescent="0.2">
      <c r="A158" s="24" t="s">
        <v>721</v>
      </c>
      <c r="B158" s="179" t="s">
        <v>13</v>
      </c>
      <c r="C158" s="179" t="s">
        <v>722</v>
      </c>
      <c r="D158" s="179" t="s">
        <v>1130</v>
      </c>
      <c r="E158" s="25" t="s">
        <v>27</v>
      </c>
      <c r="F158" s="24" t="s">
        <v>1246</v>
      </c>
      <c r="G158" s="24" t="s">
        <v>2234</v>
      </c>
      <c r="H158" s="24" t="s">
        <v>2235</v>
      </c>
      <c r="I158" s="24" t="s">
        <v>1256</v>
      </c>
      <c r="J158" s="24" t="s">
        <v>2236</v>
      </c>
    </row>
    <row r="159" spans="1:10" ht="25.5" x14ac:dyDescent="0.2">
      <c r="A159" s="24" t="s">
        <v>260</v>
      </c>
      <c r="B159" s="179" t="s">
        <v>13</v>
      </c>
      <c r="C159" s="179" t="s">
        <v>261</v>
      </c>
      <c r="D159" s="179" t="s">
        <v>1189</v>
      </c>
      <c r="E159" s="25" t="s">
        <v>17</v>
      </c>
      <c r="F159" s="24" t="s">
        <v>1248</v>
      </c>
      <c r="G159" s="24" t="s">
        <v>2237</v>
      </c>
      <c r="H159" s="24" t="s">
        <v>2238</v>
      </c>
      <c r="I159" s="24" t="s">
        <v>1256</v>
      </c>
      <c r="J159" s="24" t="s">
        <v>2239</v>
      </c>
    </row>
    <row r="160" spans="1:10" ht="25.5" x14ac:dyDescent="0.2">
      <c r="A160" s="24" t="s">
        <v>237</v>
      </c>
      <c r="B160" s="179" t="s">
        <v>13</v>
      </c>
      <c r="C160" s="179" t="s">
        <v>238</v>
      </c>
      <c r="D160" s="179" t="s">
        <v>1189</v>
      </c>
      <c r="E160" s="25" t="s">
        <v>17</v>
      </c>
      <c r="F160" s="24" t="s">
        <v>1250</v>
      </c>
      <c r="G160" s="24" t="s">
        <v>2240</v>
      </c>
      <c r="H160" s="24" t="s">
        <v>2241</v>
      </c>
      <c r="I160" s="24" t="s">
        <v>1261</v>
      </c>
      <c r="J160" s="24" t="s">
        <v>1620</v>
      </c>
    </row>
    <row r="161" spans="1:10" ht="25.5" x14ac:dyDescent="0.2">
      <c r="A161" s="24" t="s">
        <v>251</v>
      </c>
      <c r="B161" s="179" t="s">
        <v>13</v>
      </c>
      <c r="C161" s="179" t="s">
        <v>252</v>
      </c>
      <c r="D161" s="179" t="s">
        <v>1189</v>
      </c>
      <c r="E161" s="25" t="s">
        <v>14</v>
      </c>
      <c r="F161" s="24" t="s">
        <v>1252</v>
      </c>
      <c r="G161" s="24" t="s">
        <v>2242</v>
      </c>
      <c r="H161" s="24" t="s">
        <v>2243</v>
      </c>
      <c r="I161" s="24" t="s">
        <v>1261</v>
      </c>
      <c r="J161" s="24" t="s">
        <v>1621</v>
      </c>
    </row>
    <row r="162" spans="1:10" ht="51" x14ac:dyDescent="0.2">
      <c r="A162" s="24" t="s">
        <v>985</v>
      </c>
      <c r="B162" s="179" t="s">
        <v>13</v>
      </c>
      <c r="C162" s="179" t="s">
        <v>986</v>
      </c>
      <c r="D162" s="179" t="s">
        <v>1131</v>
      </c>
      <c r="E162" s="25" t="s">
        <v>17</v>
      </c>
      <c r="F162" s="24" t="s">
        <v>1241</v>
      </c>
      <c r="G162" s="24" t="s">
        <v>2244</v>
      </c>
      <c r="H162" s="24" t="s">
        <v>2245</v>
      </c>
      <c r="I162" s="24" t="s">
        <v>1261</v>
      </c>
      <c r="J162" s="24" t="s">
        <v>1157</v>
      </c>
    </row>
    <row r="163" spans="1:10" ht="25.5" x14ac:dyDescent="0.2">
      <c r="A163" s="24" t="s">
        <v>519</v>
      </c>
      <c r="B163" s="179" t="s">
        <v>13</v>
      </c>
      <c r="C163" s="179" t="s">
        <v>520</v>
      </c>
      <c r="D163" s="179" t="s">
        <v>1115</v>
      </c>
      <c r="E163" s="25" t="s">
        <v>20</v>
      </c>
      <c r="F163" s="24" t="s">
        <v>1253</v>
      </c>
      <c r="G163" s="24" t="s">
        <v>2246</v>
      </c>
      <c r="H163" s="24" t="s">
        <v>2247</v>
      </c>
      <c r="I163" s="24" t="s">
        <v>1261</v>
      </c>
      <c r="J163" s="24" t="s">
        <v>2248</v>
      </c>
    </row>
    <row r="164" spans="1:10" ht="38.25" x14ac:dyDescent="0.2">
      <c r="A164" s="24" t="s">
        <v>375</v>
      </c>
      <c r="B164" s="179" t="s">
        <v>13</v>
      </c>
      <c r="C164" s="179" t="s">
        <v>376</v>
      </c>
      <c r="D164" s="179" t="s">
        <v>53</v>
      </c>
      <c r="E164" s="25" t="s">
        <v>24</v>
      </c>
      <c r="F164" s="24" t="s">
        <v>1254</v>
      </c>
      <c r="G164" s="24" t="s">
        <v>2249</v>
      </c>
      <c r="H164" s="24" t="s">
        <v>2250</v>
      </c>
      <c r="I164" s="24" t="s">
        <v>1261</v>
      </c>
      <c r="J164" s="24" t="s">
        <v>2251</v>
      </c>
    </row>
    <row r="165" spans="1:10" ht="25.5" x14ac:dyDescent="0.2">
      <c r="A165" s="24" t="s">
        <v>1075</v>
      </c>
      <c r="B165" s="179" t="s">
        <v>13</v>
      </c>
      <c r="C165" s="179" t="s">
        <v>1076</v>
      </c>
      <c r="D165" s="179" t="s">
        <v>1119</v>
      </c>
      <c r="E165" s="25" t="s">
        <v>17</v>
      </c>
      <c r="F165" s="24" t="s">
        <v>1255</v>
      </c>
      <c r="G165" s="24" t="s">
        <v>1809</v>
      </c>
      <c r="H165" s="24" t="s">
        <v>2252</v>
      </c>
      <c r="I165" s="24" t="s">
        <v>1261</v>
      </c>
      <c r="J165" s="24" t="s">
        <v>2253</v>
      </c>
    </row>
    <row r="166" spans="1:10" ht="38.25" x14ac:dyDescent="0.2">
      <c r="A166" s="24" t="s">
        <v>739</v>
      </c>
      <c r="B166" s="179" t="s">
        <v>13</v>
      </c>
      <c r="C166" s="179" t="s">
        <v>740</v>
      </c>
      <c r="D166" s="179" t="s">
        <v>1130</v>
      </c>
      <c r="E166" s="25" t="s">
        <v>27</v>
      </c>
      <c r="F166" s="24" t="s">
        <v>1257</v>
      </c>
      <c r="G166" s="24" t="s">
        <v>2254</v>
      </c>
      <c r="H166" s="24" t="s">
        <v>2255</v>
      </c>
      <c r="I166" s="24" t="s">
        <v>1261</v>
      </c>
      <c r="J166" s="24" t="s">
        <v>2256</v>
      </c>
    </row>
    <row r="167" spans="1:10" ht="38.25" x14ac:dyDescent="0.2">
      <c r="A167" s="24" t="s">
        <v>600</v>
      </c>
      <c r="B167" s="179" t="s">
        <v>13</v>
      </c>
      <c r="C167" s="179" t="s">
        <v>601</v>
      </c>
      <c r="D167" s="179" t="s">
        <v>1217</v>
      </c>
      <c r="E167" s="25" t="s">
        <v>27</v>
      </c>
      <c r="F167" s="24" t="s">
        <v>1164</v>
      </c>
      <c r="G167" s="24" t="s">
        <v>2257</v>
      </c>
      <c r="H167" s="24" t="s">
        <v>2258</v>
      </c>
      <c r="I167" s="24" t="s">
        <v>1263</v>
      </c>
      <c r="J167" s="24" t="s">
        <v>2259</v>
      </c>
    </row>
    <row r="168" spans="1:10" ht="38.25" x14ac:dyDescent="0.2">
      <c r="A168" s="24" t="s">
        <v>773</v>
      </c>
      <c r="B168" s="179" t="s">
        <v>13</v>
      </c>
      <c r="C168" s="179" t="s">
        <v>774</v>
      </c>
      <c r="D168" s="179" t="s">
        <v>1131</v>
      </c>
      <c r="E168" s="25" t="s">
        <v>20</v>
      </c>
      <c r="F168" s="24" t="s">
        <v>1258</v>
      </c>
      <c r="G168" s="24" t="s">
        <v>2260</v>
      </c>
      <c r="H168" s="24" t="s">
        <v>2261</v>
      </c>
      <c r="I168" s="24" t="s">
        <v>1263</v>
      </c>
      <c r="J168" s="24" t="s">
        <v>2262</v>
      </c>
    </row>
    <row r="169" spans="1:10" ht="25.5" x14ac:dyDescent="0.2">
      <c r="A169" s="24" t="s">
        <v>868</v>
      </c>
      <c r="B169" s="179" t="s">
        <v>13</v>
      </c>
      <c r="C169" s="179" t="s">
        <v>869</v>
      </c>
      <c r="D169" s="179" t="s">
        <v>1130</v>
      </c>
      <c r="E169" s="25" t="s">
        <v>20</v>
      </c>
      <c r="F169" s="24" t="s">
        <v>1259</v>
      </c>
      <c r="G169" s="24" t="s">
        <v>2263</v>
      </c>
      <c r="H169" s="24" t="s">
        <v>2264</v>
      </c>
      <c r="I169" s="24" t="s">
        <v>1263</v>
      </c>
      <c r="J169" s="24" t="s">
        <v>2265</v>
      </c>
    </row>
    <row r="170" spans="1:10" ht="25.5" x14ac:dyDescent="0.2">
      <c r="A170" s="24" t="s">
        <v>1044</v>
      </c>
      <c r="B170" s="179" t="s">
        <v>13</v>
      </c>
      <c r="C170" s="179" t="s">
        <v>1045</v>
      </c>
      <c r="D170" s="179" t="s">
        <v>1126</v>
      </c>
      <c r="E170" s="25" t="s">
        <v>20</v>
      </c>
      <c r="F170" s="24" t="s">
        <v>1260</v>
      </c>
      <c r="G170" s="24" t="s">
        <v>1795</v>
      </c>
      <c r="H170" s="24" t="s">
        <v>2266</v>
      </c>
      <c r="I170" s="24" t="s">
        <v>1263</v>
      </c>
      <c r="J170" s="24" t="s">
        <v>2267</v>
      </c>
    </row>
    <row r="171" spans="1:10" ht="25.5" x14ac:dyDescent="0.2">
      <c r="A171" s="24" t="s">
        <v>971</v>
      </c>
      <c r="B171" s="179" t="s">
        <v>13</v>
      </c>
      <c r="C171" s="179" t="s">
        <v>972</v>
      </c>
      <c r="D171" s="179" t="s">
        <v>1124</v>
      </c>
      <c r="E171" s="25" t="s">
        <v>27</v>
      </c>
      <c r="F171" s="24" t="s">
        <v>214</v>
      </c>
      <c r="G171" s="24" t="s">
        <v>2268</v>
      </c>
      <c r="H171" s="24" t="s">
        <v>2269</v>
      </c>
      <c r="I171" s="24" t="s">
        <v>1263</v>
      </c>
      <c r="J171" s="24" t="s">
        <v>2270</v>
      </c>
    </row>
    <row r="172" spans="1:10" ht="25.5" x14ac:dyDescent="0.2">
      <c r="A172" s="24" t="s">
        <v>1517</v>
      </c>
      <c r="B172" s="179" t="s">
        <v>13</v>
      </c>
      <c r="C172" s="179" t="s">
        <v>1518</v>
      </c>
      <c r="D172" s="179" t="s">
        <v>53</v>
      </c>
      <c r="E172" s="25" t="s">
        <v>24</v>
      </c>
      <c r="F172" s="24" t="s">
        <v>2271</v>
      </c>
      <c r="G172" s="24" t="s">
        <v>2272</v>
      </c>
      <c r="H172" s="24" t="s">
        <v>2273</v>
      </c>
      <c r="I172" s="24" t="s">
        <v>1263</v>
      </c>
      <c r="J172" s="24" t="s">
        <v>2274</v>
      </c>
    </row>
    <row r="173" spans="1:10" ht="76.5" x14ac:dyDescent="0.2">
      <c r="A173" s="24" t="s">
        <v>1086</v>
      </c>
      <c r="B173" s="179" t="s">
        <v>32</v>
      </c>
      <c r="C173" s="179" t="s">
        <v>1087</v>
      </c>
      <c r="D173" s="179" t="s">
        <v>213</v>
      </c>
      <c r="E173" s="25" t="s">
        <v>20</v>
      </c>
      <c r="F173" s="24" t="s">
        <v>1181</v>
      </c>
      <c r="G173" s="24" t="s">
        <v>2275</v>
      </c>
      <c r="H173" s="24" t="s">
        <v>2276</v>
      </c>
      <c r="I173" s="24" t="s">
        <v>1263</v>
      </c>
      <c r="J173" s="24" t="s">
        <v>2277</v>
      </c>
    </row>
    <row r="174" spans="1:10" ht="25.5" x14ac:dyDescent="0.2">
      <c r="A174" s="24" t="s">
        <v>525</v>
      </c>
      <c r="B174" s="179" t="s">
        <v>13</v>
      </c>
      <c r="C174" s="179" t="s">
        <v>526</v>
      </c>
      <c r="D174" s="179" t="s">
        <v>1117</v>
      </c>
      <c r="E174" s="25" t="s">
        <v>27</v>
      </c>
      <c r="F174" s="24" t="s">
        <v>76</v>
      </c>
      <c r="G174" s="24" t="s">
        <v>2278</v>
      </c>
      <c r="H174" s="24" t="s">
        <v>2278</v>
      </c>
      <c r="I174" s="24" t="s">
        <v>1263</v>
      </c>
      <c r="J174" s="24" t="s">
        <v>2279</v>
      </c>
    </row>
    <row r="175" spans="1:10" ht="38.25" x14ac:dyDescent="0.2">
      <c r="A175" s="24" t="s">
        <v>562</v>
      </c>
      <c r="B175" s="179" t="s">
        <v>13</v>
      </c>
      <c r="C175" s="179" t="s">
        <v>563</v>
      </c>
      <c r="D175" s="179" t="s">
        <v>1217</v>
      </c>
      <c r="E175" s="25" t="s">
        <v>27</v>
      </c>
      <c r="F175" s="24" t="s">
        <v>1164</v>
      </c>
      <c r="G175" s="24" t="s">
        <v>2280</v>
      </c>
      <c r="H175" s="24" t="s">
        <v>2281</v>
      </c>
      <c r="I175" s="24" t="s">
        <v>1263</v>
      </c>
      <c r="J175" s="24" t="s">
        <v>2282</v>
      </c>
    </row>
    <row r="176" spans="1:10" ht="25.5" x14ac:dyDescent="0.2">
      <c r="A176" s="24" t="s">
        <v>832</v>
      </c>
      <c r="B176" s="179" t="s">
        <v>13</v>
      </c>
      <c r="C176" s="179" t="s">
        <v>833</v>
      </c>
      <c r="D176" s="179" t="s">
        <v>1130</v>
      </c>
      <c r="E176" s="25" t="s">
        <v>27</v>
      </c>
      <c r="F176" s="24" t="s">
        <v>1169</v>
      </c>
      <c r="G176" s="24" t="s">
        <v>2283</v>
      </c>
      <c r="H176" s="24" t="s">
        <v>2284</v>
      </c>
      <c r="I176" s="24" t="s">
        <v>1267</v>
      </c>
      <c r="J176" s="24" t="s">
        <v>2285</v>
      </c>
    </row>
    <row r="177" spans="1:10" ht="25.5" x14ac:dyDescent="0.2">
      <c r="A177" s="24" t="s">
        <v>1658</v>
      </c>
      <c r="B177" s="179" t="s">
        <v>32</v>
      </c>
      <c r="C177" s="179" t="s">
        <v>1659</v>
      </c>
      <c r="D177" s="179">
        <v>172</v>
      </c>
      <c r="E177" s="25" t="s">
        <v>14</v>
      </c>
      <c r="F177" s="24" t="s">
        <v>2286</v>
      </c>
      <c r="G177" s="24" t="s">
        <v>2287</v>
      </c>
      <c r="H177" s="24" t="s">
        <v>2288</v>
      </c>
      <c r="I177" s="24" t="s">
        <v>1267</v>
      </c>
      <c r="J177" s="24" t="s">
        <v>2289</v>
      </c>
    </row>
    <row r="178" spans="1:10" ht="25.5" x14ac:dyDescent="0.2">
      <c r="A178" s="24" t="s">
        <v>1033</v>
      </c>
      <c r="B178" s="179" t="s">
        <v>32</v>
      </c>
      <c r="C178" s="179" t="s">
        <v>1034</v>
      </c>
      <c r="D178" s="179">
        <v>135</v>
      </c>
      <c r="E178" s="25" t="s">
        <v>28</v>
      </c>
      <c r="F178" s="24" t="s">
        <v>76</v>
      </c>
      <c r="G178" s="24" t="s">
        <v>2290</v>
      </c>
      <c r="H178" s="24" t="s">
        <v>2290</v>
      </c>
      <c r="I178" s="24" t="s">
        <v>1267</v>
      </c>
      <c r="J178" s="24" t="s">
        <v>2291</v>
      </c>
    </row>
    <row r="179" spans="1:10" ht="25.5" x14ac:dyDescent="0.2">
      <c r="A179" s="24" t="s">
        <v>438</v>
      </c>
      <c r="B179" s="179" t="s">
        <v>13</v>
      </c>
      <c r="C179" s="179" t="s">
        <v>439</v>
      </c>
      <c r="D179" s="179" t="s">
        <v>53</v>
      </c>
      <c r="E179" s="25" t="s">
        <v>20</v>
      </c>
      <c r="F179" s="24" t="s">
        <v>1264</v>
      </c>
      <c r="G179" s="24" t="s">
        <v>2292</v>
      </c>
      <c r="H179" s="24" t="s">
        <v>2293</v>
      </c>
      <c r="I179" s="24" t="s">
        <v>1267</v>
      </c>
      <c r="J179" s="24" t="s">
        <v>2294</v>
      </c>
    </row>
    <row r="180" spans="1:10" ht="38.25" x14ac:dyDescent="0.2">
      <c r="A180" s="24" t="s">
        <v>409</v>
      </c>
      <c r="B180" s="179" t="s">
        <v>13</v>
      </c>
      <c r="C180" s="179" t="s">
        <v>410</v>
      </c>
      <c r="D180" s="179" t="s">
        <v>1126</v>
      </c>
      <c r="E180" s="25" t="s">
        <v>17</v>
      </c>
      <c r="F180" s="24" t="s">
        <v>2295</v>
      </c>
      <c r="G180" s="24" t="s">
        <v>2296</v>
      </c>
      <c r="H180" s="24" t="s">
        <v>2297</v>
      </c>
      <c r="I180" s="24" t="s">
        <v>1272</v>
      </c>
      <c r="J180" s="24" t="s">
        <v>2298</v>
      </c>
    </row>
    <row r="181" spans="1:10" x14ac:dyDescent="0.2">
      <c r="A181" s="24" t="s">
        <v>231</v>
      </c>
      <c r="B181" s="179" t="s">
        <v>32</v>
      </c>
      <c r="C181" s="179" t="s">
        <v>232</v>
      </c>
      <c r="D181" s="179">
        <v>22</v>
      </c>
      <c r="E181" s="25" t="s">
        <v>17</v>
      </c>
      <c r="F181" s="24" t="s">
        <v>1265</v>
      </c>
      <c r="G181" s="24" t="s">
        <v>2299</v>
      </c>
      <c r="H181" s="24" t="s">
        <v>2300</v>
      </c>
      <c r="I181" s="24" t="s">
        <v>1272</v>
      </c>
      <c r="J181" s="24" t="s">
        <v>2301</v>
      </c>
    </row>
    <row r="182" spans="1:10" ht="38.25" x14ac:dyDescent="0.2">
      <c r="A182" s="24" t="s">
        <v>703</v>
      </c>
      <c r="B182" s="179" t="s">
        <v>13</v>
      </c>
      <c r="C182" s="179" t="s">
        <v>704</v>
      </c>
      <c r="D182" s="179" t="s">
        <v>1130</v>
      </c>
      <c r="E182" s="25" t="s">
        <v>27</v>
      </c>
      <c r="F182" s="24" t="s">
        <v>1268</v>
      </c>
      <c r="G182" s="24" t="s">
        <v>2302</v>
      </c>
      <c r="H182" s="24" t="s">
        <v>2303</v>
      </c>
      <c r="I182" s="24" t="s">
        <v>1272</v>
      </c>
      <c r="J182" s="24" t="s">
        <v>2304</v>
      </c>
    </row>
    <row r="183" spans="1:10" ht="38.25" x14ac:dyDescent="0.2">
      <c r="A183" s="24" t="s">
        <v>593</v>
      </c>
      <c r="B183" s="179" t="s">
        <v>13</v>
      </c>
      <c r="C183" s="179" t="s">
        <v>594</v>
      </c>
      <c r="D183" s="179" t="s">
        <v>1217</v>
      </c>
      <c r="E183" s="25" t="s">
        <v>20</v>
      </c>
      <c r="F183" s="24" t="s">
        <v>1269</v>
      </c>
      <c r="G183" s="24" t="s">
        <v>2305</v>
      </c>
      <c r="H183" s="24" t="s">
        <v>2306</v>
      </c>
      <c r="I183" s="24" t="s">
        <v>1272</v>
      </c>
      <c r="J183" s="24" t="s">
        <v>2307</v>
      </c>
    </row>
    <row r="184" spans="1:10" ht="38.25" x14ac:dyDescent="0.2">
      <c r="A184" s="24" t="s">
        <v>593</v>
      </c>
      <c r="B184" s="179" t="s">
        <v>13</v>
      </c>
      <c r="C184" s="179" t="s">
        <v>596</v>
      </c>
      <c r="D184" s="179" t="s">
        <v>1217</v>
      </c>
      <c r="E184" s="25" t="s">
        <v>20</v>
      </c>
      <c r="F184" s="24" t="s">
        <v>1269</v>
      </c>
      <c r="G184" s="24" t="s">
        <v>2305</v>
      </c>
      <c r="H184" s="24" t="s">
        <v>2306</v>
      </c>
      <c r="I184" s="24" t="s">
        <v>1272</v>
      </c>
      <c r="J184" s="24" t="s">
        <v>2308</v>
      </c>
    </row>
    <row r="185" spans="1:10" ht="38.25" x14ac:dyDescent="0.2">
      <c r="A185" s="24" t="s">
        <v>593</v>
      </c>
      <c r="B185" s="179" t="s">
        <v>13</v>
      </c>
      <c r="C185" s="179" t="s">
        <v>598</v>
      </c>
      <c r="D185" s="179" t="s">
        <v>1217</v>
      </c>
      <c r="E185" s="25" t="s">
        <v>20</v>
      </c>
      <c r="F185" s="24" t="s">
        <v>1269</v>
      </c>
      <c r="G185" s="24" t="s">
        <v>2305</v>
      </c>
      <c r="H185" s="24" t="s">
        <v>2306</v>
      </c>
      <c r="I185" s="24" t="s">
        <v>1272</v>
      </c>
      <c r="J185" s="24" t="s">
        <v>2309</v>
      </c>
    </row>
    <row r="186" spans="1:10" ht="25.5" x14ac:dyDescent="0.2">
      <c r="A186" s="24" t="s">
        <v>877</v>
      </c>
      <c r="B186" s="179" t="s">
        <v>13</v>
      </c>
      <c r="C186" s="179" t="s">
        <v>878</v>
      </c>
      <c r="D186" s="179" t="s">
        <v>1130</v>
      </c>
      <c r="E186" s="25" t="s">
        <v>27</v>
      </c>
      <c r="F186" s="24" t="s">
        <v>105</v>
      </c>
      <c r="G186" s="24" t="s">
        <v>2310</v>
      </c>
      <c r="H186" s="24" t="s">
        <v>2311</v>
      </c>
      <c r="I186" s="24" t="s">
        <v>1272</v>
      </c>
      <c r="J186" s="24" t="s">
        <v>2312</v>
      </c>
    </row>
    <row r="187" spans="1:10" ht="25.5" x14ac:dyDescent="0.2">
      <c r="A187" s="24" t="s">
        <v>1638</v>
      </c>
      <c r="B187" s="179" t="s">
        <v>13</v>
      </c>
      <c r="C187" s="179" t="s">
        <v>1639</v>
      </c>
      <c r="D187" s="179" t="s">
        <v>53</v>
      </c>
      <c r="E187" s="25" t="s">
        <v>24</v>
      </c>
      <c r="F187" s="24" t="s">
        <v>2313</v>
      </c>
      <c r="G187" s="24" t="s">
        <v>2314</v>
      </c>
      <c r="H187" s="24" t="s">
        <v>2315</v>
      </c>
      <c r="I187" s="24" t="s">
        <v>1272</v>
      </c>
      <c r="J187" s="24" t="s">
        <v>2316</v>
      </c>
    </row>
    <row r="188" spans="1:10" x14ac:dyDescent="0.2">
      <c r="A188" s="24" t="s">
        <v>263</v>
      </c>
      <c r="B188" s="179" t="s">
        <v>32</v>
      </c>
      <c r="C188" s="179" t="s">
        <v>264</v>
      </c>
      <c r="D188" s="179">
        <v>22</v>
      </c>
      <c r="E188" s="25" t="s">
        <v>17</v>
      </c>
      <c r="F188" s="24" t="s">
        <v>1270</v>
      </c>
      <c r="G188" s="24" t="s">
        <v>2317</v>
      </c>
      <c r="H188" s="24" t="s">
        <v>2318</v>
      </c>
      <c r="I188" s="24" t="s">
        <v>1285</v>
      </c>
      <c r="J188" s="24" t="s">
        <v>1276</v>
      </c>
    </row>
    <row r="189" spans="1:10" ht="51" x14ac:dyDescent="0.2">
      <c r="A189" s="24" t="s">
        <v>275</v>
      </c>
      <c r="B189" s="179" t="s">
        <v>13</v>
      </c>
      <c r="C189" s="179" t="s">
        <v>276</v>
      </c>
      <c r="D189" s="179" t="s">
        <v>101</v>
      </c>
      <c r="E189" s="25" t="s">
        <v>14</v>
      </c>
      <c r="F189" s="24" t="s">
        <v>1271</v>
      </c>
      <c r="G189" s="24" t="s">
        <v>2319</v>
      </c>
      <c r="H189" s="24" t="s">
        <v>2320</v>
      </c>
      <c r="I189" s="24" t="s">
        <v>1285</v>
      </c>
      <c r="J189" s="24" t="s">
        <v>2321</v>
      </c>
    </row>
    <row r="190" spans="1:10" ht="38.25" x14ac:dyDescent="0.2">
      <c r="A190" s="24" t="s">
        <v>539</v>
      </c>
      <c r="B190" s="179" t="s">
        <v>13</v>
      </c>
      <c r="C190" s="179" t="s">
        <v>540</v>
      </c>
      <c r="D190" s="179" t="s">
        <v>1126</v>
      </c>
      <c r="E190" s="25" t="s">
        <v>20</v>
      </c>
      <c r="F190" s="24" t="s">
        <v>1270</v>
      </c>
      <c r="G190" s="24" t="s">
        <v>2322</v>
      </c>
      <c r="H190" s="24" t="s">
        <v>2323</v>
      </c>
      <c r="I190" s="24" t="s">
        <v>1285</v>
      </c>
      <c r="J190" s="24" t="s">
        <v>2324</v>
      </c>
    </row>
    <row r="191" spans="1:10" ht="38.25" x14ac:dyDescent="0.2">
      <c r="A191" s="24" t="s">
        <v>398</v>
      </c>
      <c r="B191" s="179" t="s">
        <v>32</v>
      </c>
      <c r="C191" s="179" t="s">
        <v>399</v>
      </c>
      <c r="D191" s="179" t="s">
        <v>53</v>
      </c>
      <c r="E191" s="25" t="s">
        <v>14</v>
      </c>
      <c r="F191" s="24" t="s">
        <v>1191</v>
      </c>
      <c r="G191" s="24" t="s">
        <v>2325</v>
      </c>
      <c r="H191" s="24" t="s">
        <v>2326</v>
      </c>
      <c r="I191" s="24" t="s">
        <v>1285</v>
      </c>
      <c r="J191" s="24" t="s">
        <v>2327</v>
      </c>
    </row>
    <row r="192" spans="1:10" ht="38.25" x14ac:dyDescent="0.2">
      <c r="A192" s="24" t="s">
        <v>788</v>
      </c>
      <c r="B192" s="179" t="s">
        <v>13</v>
      </c>
      <c r="C192" s="179" t="s">
        <v>789</v>
      </c>
      <c r="D192" s="179" t="s">
        <v>1130</v>
      </c>
      <c r="E192" s="25" t="s">
        <v>27</v>
      </c>
      <c r="F192" s="24" t="s">
        <v>1273</v>
      </c>
      <c r="G192" s="24" t="s">
        <v>2328</v>
      </c>
      <c r="H192" s="24" t="s">
        <v>2329</v>
      </c>
      <c r="I192" s="24" t="s">
        <v>1285</v>
      </c>
      <c r="J192" s="24" t="s">
        <v>2330</v>
      </c>
    </row>
    <row r="193" spans="1:10" ht="38.25" x14ac:dyDescent="0.2">
      <c r="A193" s="24" t="s">
        <v>883</v>
      </c>
      <c r="B193" s="179" t="s">
        <v>13</v>
      </c>
      <c r="C193" s="179" t="s">
        <v>884</v>
      </c>
      <c r="D193" s="179" t="s">
        <v>1130</v>
      </c>
      <c r="E193" s="25" t="s">
        <v>27</v>
      </c>
      <c r="F193" s="24" t="s">
        <v>1118</v>
      </c>
      <c r="G193" s="24" t="s">
        <v>2331</v>
      </c>
      <c r="H193" s="24" t="s">
        <v>2332</v>
      </c>
      <c r="I193" s="24" t="s">
        <v>1285</v>
      </c>
      <c r="J193" s="24" t="s">
        <v>2333</v>
      </c>
    </row>
    <row r="194" spans="1:10" ht="25.5" x14ac:dyDescent="0.2">
      <c r="A194" s="24" t="s">
        <v>636</v>
      </c>
      <c r="B194" s="179" t="s">
        <v>13</v>
      </c>
      <c r="C194" s="179" t="s">
        <v>637</v>
      </c>
      <c r="D194" s="179" t="s">
        <v>1130</v>
      </c>
      <c r="E194" s="25" t="s">
        <v>27</v>
      </c>
      <c r="F194" s="24" t="s">
        <v>1125</v>
      </c>
      <c r="G194" s="24" t="s">
        <v>2334</v>
      </c>
      <c r="H194" s="24" t="s">
        <v>2335</v>
      </c>
      <c r="I194" s="24" t="s">
        <v>1285</v>
      </c>
      <c r="J194" s="24" t="s">
        <v>1279</v>
      </c>
    </row>
    <row r="195" spans="1:10" ht="25.5" x14ac:dyDescent="0.2">
      <c r="A195" s="24" t="s">
        <v>308</v>
      </c>
      <c r="B195" s="179" t="s">
        <v>13</v>
      </c>
      <c r="C195" s="179" t="s">
        <v>309</v>
      </c>
      <c r="D195" s="179" t="s">
        <v>43</v>
      </c>
      <c r="E195" s="25" t="s">
        <v>14</v>
      </c>
      <c r="F195" s="24" t="s">
        <v>2336</v>
      </c>
      <c r="G195" s="24" t="s">
        <v>2337</v>
      </c>
      <c r="H195" s="24" t="s">
        <v>2338</v>
      </c>
      <c r="I195" s="24" t="s">
        <v>1285</v>
      </c>
      <c r="J195" s="24" t="s">
        <v>1280</v>
      </c>
    </row>
    <row r="196" spans="1:10" ht="38.25" x14ac:dyDescent="0.2">
      <c r="A196" s="24" t="s">
        <v>544</v>
      </c>
      <c r="B196" s="179" t="s">
        <v>13</v>
      </c>
      <c r="C196" s="179" t="s">
        <v>545</v>
      </c>
      <c r="D196" s="179" t="s">
        <v>1217</v>
      </c>
      <c r="E196" s="25" t="s">
        <v>27</v>
      </c>
      <c r="F196" s="24" t="s">
        <v>1275</v>
      </c>
      <c r="G196" s="24" t="s">
        <v>2339</v>
      </c>
      <c r="H196" s="24" t="s">
        <v>2340</v>
      </c>
      <c r="I196" s="24" t="s">
        <v>1285</v>
      </c>
      <c r="J196" s="24" t="s">
        <v>1282</v>
      </c>
    </row>
    <row r="197" spans="1:10" ht="25.5" x14ac:dyDescent="0.2">
      <c r="A197" s="24" t="s">
        <v>691</v>
      </c>
      <c r="B197" s="179" t="s">
        <v>13</v>
      </c>
      <c r="C197" s="179" t="s">
        <v>692</v>
      </c>
      <c r="D197" s="179" t="s">
        <v>1130</v>
      </c>
      <c r="E197" s="25" t="s">
        <v>27</v>
      </c>
      <c r="F197" s="24" t="s">
        <v>1240</v>
      </c>
      <c r="G197" s="24" t="s">
        <v>2341</v>
      </c>
      <c r="H197" s="24" t="s">
        <v>2342</v>
      </c>
      <c r="I197" s="24" t="s">
        <v>1285</v>
      </c>
      <c r="J197" s="24" t="s">
        <v>2343</v>
      </c>
    </row>
    <row r="198" spans="1:10" ht="38.25" x14ac:dyDescent="0.2">
      <c r="A198" s="24" t="s">
        <v>779</v>
      </c>
      <c r="B198" s="179" t="s">
        <v>13</v>
      </c>
      <c r="C198" s="179" t="s">
        <v>780</v>
      </c>
      <c r="D198" s="179" t="s">
        <v>1130</v>
      </c>
      <c r="E198" s="25" t="s">
        <v>20</v>
      </c>
      <c r="F198" s="24" t="s">
        <v>1277</v>
      </c>
      <c r="G198" s="24" t="s">
        <v>2344</v>
      </c>
      <c r="H198" s="24" t="s">
        <v>2345</v>
      </c>
      <c r="I198" s="24" t="s">
        <v>1285</v>
      </c>
      <c r="J198" s="24" t="s">
        <v>2346</v>
      </c>
    </row>
    <row r="199" spans="1:10" ht="25.5" x14ac:dyDescent="0.2">
      <c r="A199" s="24" t="s">
        <v>811</v>
      </c>
      <c r="B199" s="179" t="s">
        <v>13</v>
      </c>
      <c r="C199" s="179" t="s">
        <v>812</v>
      </c>
      <c r="D199" s="179" t="s">
        <v>1130</v>
      </c>
      <c r="E199" s="25" t="s">
        <v>27</v>
      </c>
      <c r="F199" s="24" t="s">
        <v>1118</v>
      </c>
      <c r="G199" s="24" t="s">
        <v>2347</v>
      </c>
      <c r="H199" s="24" t="s">
        <v>2348</v>
      </c>
      <c r="I199" s="24" t="s">
        <v>1285</v>
      </c>
      <c r="J199" s="24" t="s">
        <v>2349</v>
      </c>
    </row>
    <row r="200" spans="1:10" x14ac:dyDescent="0.2">
      <c r="A200" s="24" t="s">
        <v>568</v>
      </c>
      <c r="B200" s="179" t="s">
        <v>32</v>
      </c>
      <c r="C200" s="179" t="s">
        <v>569</v>
      </c>
      <c r="D200" s="179">
        <v>59</v>
      </c>
      <c r="E200" s="25" t="s">
        <v>27</v>
      </c>
      <c r="F200" s="24" t="s">
        <v>1278</v>
      </c>
      <c r="G200" s="24" t="s">
        <v>2350</v>
      </c>
      <c r="H200" s="24" t="s">
        <v>2351</v>
      </c>
      <c r="I200" s="24" t="s">
        <v>1285</v>
      </c>
      <c r="J200" s="24" t="s">
        <v>2352</v>
      </c>
    </row>
    <row r="201" spans="1:10" ht="25.5" x14ac:dyDescent="0.2">
      <c r="A201" s="24" t="s">
        <v>853</v>
      </c>
      <c r="B201" s="179" t="s">
        <v>13</v>
      </c>
      <c r="C201" s="179" t="s">
        <v>854</v>
      </c>
      <c r="D201" s="179" t="s">
        <v>1130</v>
      </c>
      <c r="E201" s="25" t="s">
        <v>27</v>
      </c>
      <c r="F201" s="24" t="s">
        <v>105</v>
      </c>
      <c r="G201" s="24" t="s">
        <v>2353</v>
      </c>
      <c r="H201" s="24" t="s">
        <v>2354</v>
      </c>
      <c r="I201" s="24" t="s">
        <v>1285</v>
      </c>
      <c r="J201" s="24" t="s">
        <v>2355</v>
      </c>
    </row>
    <row r="202" spans="1:10" ht="25.5" x14ac:dyDescent="0.2">
      <c r="A202" s="24" t="s">
        <v>886</v>
      </c>
      <c r="B202" s="179" t="s">
        <v>13</v>
      </c>
      <c r="C202" s="179" t="s">
        <v>887</v>
      </c>
      <c r="D202" s="179" t="s">
        <v>1130</v>
      </c>
      <c r="E202" s="25" t="s">
        <v>27</v>
      </c>
      <c r="F202" s="24" t="s">
        <v>1275</v>
      </c>
      <c r="G202" s="24" t="s">
        <v>2356</v>
      </c>
      <c r="H202" s="24" t="s">
        <v>2357</v>
      </c>
      <c r="I202" s="24" t="s">
        <v>1285</v>
      </c>
      <c r="J202" s="24" t="s">
        <v>2358</v>
      </c>
    </row>
    <row r="203" spans="1:10" x14ac:dyDescent="0.2">
      <c r="A203" s="24" t="s">
        <v>287</v>
      </c>
      <c r="B203" s="179" t="s">
        <v>13</v>
      </c>
      <c r="C203" s="179" t="s">
        <v>288</v>
      </c>
      <c r="D203" s="179" t="s">
        <v>43</v>
      </c>
      <c r="E203" s="25" t="s">
        <v>14</v>
      </c>
      <c r="F203" s="24" t="s">
        <v>1281</v>
      </c>
      <c r="G203" s="24" t="s">
        <v>2359</v>
      </c>
      <c r="H203" s="24" t="s">
        <v>2360</v>
      </c>
      <c r="I203" s="24" t="s">
        <v>1285</v>
      </c>
      <c r="J203" s="24" t="s">
        <v>2361</v>
      </c>
    </row>
    <row r="204" spans="1:10" x14ac:dyDescent="0.2">
      <c r="A204" s="24" t="s">
        <v>697</v>
      </c>
      <c r="B204" s="179" t="s">
        <v>13</v>
      </c>
      <c r="C204" s="179" t="s">
        <v>698</v>
      </c>
      <c r="D204" s="179" t="s">
        <v>41</v>
      </c>
      <c r="E204" s="25" t="s">
        <v>27</v>
      </c>
      <c r="F204" s="24" t="s">
        <v>1283</v>
      </c>
      <c r="G204" s="24" t="s">
        <v>1341</v>
      </c>
      <c r="H204" s="24" t="s">
        <v>2362</v>
      </c>
      <c r="I204" s="24" t="s">
        <v>1285</v>
      </c>
      <c r="J204" s="24" t="s">
        <v>1287</v>
      </c>
    </row>
    <row r="205" spans="1:10" ht="38.25" x14ac:dyDescent="0.2">
      <c r="A205" s="24" t="s">
        <v>797</v>
      </c>
      <c r="B205" s="179" t="s">
        <v>13</v>
      </c>
      <c r="C205" s="179" t="s">
        <v>798</v>
      </c>
      <c r="D205" s="179" t="s">
        <v>1130</v>
      </c>
      <c r="E205" s="25" t="s">
        <v>27</v>
      </c>
      <c r="F205" s="24" t="s">
        <v>1195</v>
      </c>
      <c r="G205" s="24" t="s">
        <v>2363</v>
      </c>
      <c r="H205" s="24" t="s">
        <v>2364</v>
      </c>
      <c r="I205" s="24" t="s">
        <v>1285</v>
      </c>
      <c r="J205" s="24" t="s">
        <v>2365</v>
      </c>
    </row>
    <row r="206" spans="1:10" ht="38.25" x14ac:dyDescent="0.2">
      <c r="A206" s="24" t="s">
        <v>715</v>
      </c>
      <c r="B206" s="179" t="s">
        <v>13</v>
      </c>
      <c r="C206" s="179" t="s">
        <v>716</v>
      </c>
      <c r="D206" s="179" t="s">
        <v>1130</v>
      </c>
      <c r="E206" s="25" t="s">
        <v>27</v>
      </c>
      <c r="F206" s="24" t="s">
        <v>1195</v>
      </c>
      <c r="G206" s="24" t="s">
        <v>2366</v>
      </c>
      <c r="H206" s="24" t="s">
        <v>2367</v>
      </c>
      <c r="I206" s="24" t="s">
        <v>1285</v>
      </c>
      <c r="J206" s="24" t="s">
        <v>2368</v>
      </c>
    </row>
    <row r="207" spans="1:10" ht="25.5" x14ac:dyDescent="0.2">
      <c r="A207" s="24" t="s">
        <v>389</v>
      </c>
      <c r="B207" s="179" t="s">
        <v>13</v>
      </c>
      <c r="C207" s="179" t="s">
        <v>390</v>
      </c>
      <c r="D207" s="179" t="s">
        <v>53</v>
      </c>
      <c r="E207" s="25" t="s">
        <v>24</v>
      </c>
      <c r="F207" s="24" t="s">
        <v>1284</v>
      </c>
      <c r="G207" s="24" t="s">
        <v>2369</v>
      </c>
      <c r="H207" s="24" t="s">
        <v>2370</v>
      </c>
      <c r="I207" s="24" t="s">
        <v>1285</v>
      </c>
      <c r="J207" s="24" t="s">
        <v>2371</v>
      </c>
    </row>
    <row r="208" spans="1:10" ht="25.5" x14ac:dyDescent="0.2">
      <c r="A208" s="24" t="s">
        <v>1681</v>
      </c>
      <c r="B208" s="179" t="s">
        <v>13</v>
      </c>
      <c r="C208" s="179" t="s">
        <v>1682</v>
      </c>
      <c r="D208" s="179" t="s">
        <v>1126</v>
      </c>
      <c r="E208" s="25" t="s">
        <v>20</v>
      </c>
      <c r="F208" s="24" t="s">
        <v>2372</v>
      </c>
      <c r="G208" s="24" t="s">
        <v>2373</v>
      </c>
      <c r="H208" s="24" t="s">
        <v>2374</v>
      </c>
      <c r="I208" s="24" t="s">
        <v>1285</v>
      </c>
      <c r="J208" s="24" t="s">
        <v>2375</v>
      </c>
    </row>
    <row r="209" spans="1:10" ht="25.5" x14ac:dyDescent="0.2">
      <c r="A209" s="24" t="s">
        <v>278</v>
      </c>
      <c r="B209" s="179" t="s">
        <v>13</v>
      </c>
      <c r="C209" s="179" t="s">
        <v>285</v>
      </c>
      <c r="D209" s="179" t="s">
        <v>101</v>
      </c>
      <c r="E209" s="25" t="s">
        <v>280</v>
      </c>
      <c r="F209" s="24" t="s">
        <v>1286</v>
      </c>
      <c r="G209" s="24" t="s">
        <v>2143</v>
      </c>
      <c r="H209" s="24" t="s">
        <v>2376</v>
      </c>
      <c r="I209" s="24" t="s">
        <v>1285</v>
      </c>
      <c r="J209" s="24" t="s">
        <v>2377</v>
      </c>
    </row>
    <row r="210" spans="1:10" ht="38.25" x14ac:dyDescent="0.2">
      <c r="A210" s="24" t="s">
        <v>700</v>
      </c>
      <c r="B210" s="179" t="s">
        <v>13</v>
      </c>
      <c r="C210" s="179" t="s">
        <v>701</v>
      </c>
      <c r="D210" s="179" t="s">
        <v>1130</v>
      </c>
      <c r="E210" s="25" t="s">
        <v>27</v>
      </c>
      <c r="F210" s="24" t="s">
        <v>1125</v>
      </c>
      <c r="G210" s="24" t="s">
        <v>2378</v>
      </c>
      <c r="H210" s="24" t="s">
        <v>2379</v>
      </c>
      <c r="I210" s="24" t="s">
        <v>1290</v>
      </c>
      <c r="J210" s="24" t="s">
        <v>2380</v>
      </c>
    </row>
    <row r="211" spans="1:10" ht="38.25" x14ac:dyDescent="0.2">
      <c r="A211" s="24" t="s">
        <v>814</v>
      </c>
      <c r="B211" s="179" t="s">
        <v>13</v>
      </c>
      <c r="C211" s="179" t="s">
        <v>815</v>
      </c>
      <c r="D211" s="179" t="s">
        <v>1130</v>
      </c>
      <c r="E211" s="25" t="s">
        <v>27</v>
      </c>
      <c r="F211" s="24" t="s">
        <v>1273</v>
      </c>
      <c r="G211" s="24" t="s">
        <v>2381</v>
      </c>
      <c r="H211" s="24" t="s">
        <v>2382</v>
      </c>
      <c r="I211" s="24" t="s">
        <v>1290</v>
      </c>
      <c r="J211" s="24" t="s">
        <v>2383</v>
      </c>
    </row>
    <row r="212" spans="1:10" ht="38.25" x14ac:dyDescent="0.2">
      <c r="A212" s="24" t="s">
        <v>465</v>
      </c>
      <c r="B212" s="179" t="s">
        <v>13</v>
      </c>
      <c r="C212" s="179" t="s">
        <v>466</v>
      </c>
      <c r="D212" s="179" t="s">
        <v>46</v>
      </c>
      <c r="E212" s="25" t="s">
        <v>14</v>
      </c>
      <c r="F212" s="24" t="s">
        <v>1201</v>
      </c>
      <c r="G212" s="24" t="s">
        <v>2384</v>
      </c>
      <c r="H212" s="24" t="s">
        <v>2385</v>
      </c>
      <c r="I212" s="24" t="s">
        <v>1290</v>
      </c>
      <c r="J212" s="24" t="s">
        <v>2386</v>
      </c>
    </row>
    <row r="213" spans="1:10" ht="25.5" x14ac:dyDescent="0.2">
      <c r="A213" s="24" t="s">
        <v>245</v>
      </c>
      <c r="B213" s="179" t="s">
        <v>13</v>
      </c>
      <c r="C213" s="179" t="s">
        <v>246</v>
      </c>
      <c r="D213" s="179" t="s">
        <v>1189</v>
      </c>
      <c r="E213" s="25" t="s">
        <v>14</v>
      </c>
      <c r="F213" s="24" t="s">
        <v>1288</v>
      </c>
      <c r="G213" s="24" t="s">
        <v>2387</v>
      </c>
      <c r="H213" s="24" t="s">
        <v>2388</v>
      </c>
      <c r="I213" s="24" t="s">
        <v>1290</v>
      </c>
      <c r="J213" s="24" t="s">
        <v>2389</v>
      </c>
    </row>
    <row r="214" spans="1:10" ht="38.25" x14ac:dyDescent="0.2">
      <c r="A214" s="24" t="s">
        <v>838</v>
      </c>
      <c r="B214" s="179" t="s">
        <v>13</v>
      </c>
      <c r="C214" s="179" t="s">
        <v>839</v>
      </c>
      <c r="D214" s="179" t="s">
        <v>1130</v>
      </c>
      <c r="E214" s="25" t="s">
        <v>27</v>
      </c>
      <c r="F214" s="24" t="s">
        <v>1164</v>
      </c>
      <c r="G214" s="24" t="s">
        <v>2390</v>
      </c>
      <c r="H214" s="24" t="s">
        <v>2391</v>
      </c>
      <c r="I214" s="24" t="s">
        <v>1290</v>
      </c>
      <c r="J214" s="24" t="s">
        <v>2392</v>
      </c>
    </row>
    <row r="215" spans="1:10" ht="38.25" x14ac:dyDescent="0.2">
      <c r="A215" s="24" t="s">
        <v>565</v>
      </c>
      <c r="B215" s="179" t="s">
        <v>13</v>
      </c>
      <c r="C215" s="179" t="s">
        <v>566</v>
      </c>
      <c r="D215" s="179" t="s">
        <v>1217</v>
      </c>
      <c r="E215" s="25" t="s">
        <v>27</v>
      </c>
      <c r="F215" s="24" t="s">
        <v>103</v>
      </c>
      <c r="G215" s="24" t="s">
        <v>2393</v>
      </c>
      <c r="H215" s="24" t="s">
        <v>2394</v>
      </c>
      <c r="I215" s="24" t="s">
        <v>1290</v>
      </c>
      <c r="J215" s="24" t="s">
        <v>1292</v>
      </c>
    </row>
    <row r="216" spans="1:10" ht="25.5" x14ac:dyDescent="0.2">
      <c r="A216" s="24" t="s">
        <v>248</v>
      </c>
      <c r="B216" s="179" t="s">
        <v>13</v>
      </c>
      <c r="C216" s="179" t="s">
        <v>249</v>
      </c>
      <c r="D216" s="179" t="s">
        <v>1189</v>
      </c>
      <c r="E216" s="25" t="s">
        <v>27</v>
      </c>
      <c r="F216" s="24" t="s">
        <v>104</v>
      </c>
      <c r="G216" s="24" t="s">
        <v>2395</v>
      </c>
      <c r="H216" s="24" t="s">
        <v>2396</v>
      </c>
      <c r="I216" s="24" t="s">
        <v>1290</v>
      </c>
      <c r="J216" s="24" t="s">
        <v>2397</v>
      </c>
    </row>
    <row r="217" spans="1:10" ht="38.25" x14ac:dyDescent="0.2">
      <c r="A217" s="24" t="s">
        <v>586</v>
      </c>
      <c r="B217" s="179" t="s">
        <v>13</v>
      </c>
      <c r="C217" s="179" t="s">
        <v>589</v>
      </c>
      <c r="D217" s="179" t="s">
        <v>1217</v>
      </c>
      <c r="E217" s="25" t="s">
        <v>20</v>
      </c>
      <c r="F217" s="24" t="s">
        <v>1289</v>
      </c>
      <c r="G217" s="24" t="s">
        <v>2398</v>
      </c>
      <c r="H217" s="24" t="s">
        <v>2399</v>
      </c>
      <c r="I217" s="24" t="s">
        <v>1290</v>
      </c>
      <c r="J217" s="24" t="s">
        <v>2400</v>
      </c>
    </row>
    <row r="218" spans="1:10" ht="38.25" x14ac:dyDescent="0.2">
      <c r="A218" s="24" t="s">
        <v>586</v>
      </c>
      <c r="B218" s="179" t="s">
        <v>13</v>
      </c>
      <c r="C218" s="179" t="s">
        <v>591</v>
      </c>
      <c r="D218" s="179" t="s">
        <v>1217</v>
      </c>
      <c r="E218" s="25" t="s">
        <v>20</v>
      </c>
      <c r="F218" s="24" t="s">
        <v>1289</v>
      </c>
      <c r="G218" s="24" t="s">
        <v>2398</v>
      </c>
      <c r="H218" s="24" t="s">
        <v>2399</v>
      </c>
      <c r="I218" s="24" t="s">
        <v>1290</v>
      </c>
      <c r="J218" s="24" t="s">
        <v>2401</v>
      </c>
    </row>
    <row r="219" spans="1:10" ht="25.5" x14ac:dyDescent="0.2">
      <c r="A219" s="24" t="s">
        <v>856</v>
      </c>
      <c r="B219" s="179" t="s">
        <v>13</v>
      </c>
      <c r="C219" s="179" t="s">
        <v>857</v>
      </c>
      <c r="D219" s="179" t="s">
        <v>1130</v>
      </c>
      <c r="E219" s="25" t="s">
        <v>27</v>
      </c>
      <c r="F219" s="24" t="s">
        <v>1186</v>
      </c>
      <c r="G219" s="24" t="s">
        <v>2402</v>
      </c>
      <c r="H219" s="24" t="s">
        <v>2403</v>
      </c>
      <c r="I219" s="24" t="s">
        <v>1290</v>
      </c>
      <c r="J219" s="24" t="s">
        <v>1295</v>
      </c>
    </row>
    <row r="220" spans="1:10" ht="25.5" x14ac:dyDescent="0.2">
      <c r="A220" s="24" t="s">
        <v>880</v>
      </c>
      <c r="B220" s="179" t="s">
        <v>13</v>
      </c>
      <c r="C220" s="179" t="s">
        <v>881</v>
      </c>
      <c r="D220" s="179" t="s">
        <v>1130</v>
      </c>
      <c r="E220" s="25" t="s">
        <v>27</v>
      </c>
      <c r="F220" s="24" t="s">
        <v>103</v>
      </c>
      <c r="G220" s="24" t="s">
        <v>2404</v>
      </c>
      <c r="H220" s="24" t="s">
        <v>2405</v>
      </c>
      <c r="I220" s="24" t="s">
        <v>1290</v>
      </c>
      <c r="J220" s="24" t="s">
        <v>1297</v>
      </c>
    </row>
    <row r="221" spans="1:10" ht="38.25" x14ac:dyDescent="0.2">
      <c r="A221" s="24" t="s">
        <v>553</v>
      </c>
      <c r="B221" s="179" t="s">
        <v>13</v>
      </c>
      <c r="C221" s="179" t="s">
        <v>554</v>
      </c>
      <c r="D221" s="179" t="s">
        <v>1217</v>
      </c>
      <c r="E221" s="25" t="s">
        <v>27</v>
      </c>
      <c r="F221" s="24" t="s">
        <v>77</v>
      </c>
      <c r="G221" s="24" t="s">
        <v>2406</v>
      </c>
      <c r="H221" s="24" t="s">
        <v>2407</v>
      </c>
      <c r="I221" s="24" t="s">
        <v>1290</v>
      </c>
      <c r="J221" s="24" t="s">
        <v>1298</v>
      </c>
    </row>
    <row r="222" spans="1:10" ht="38.25" x14ac:dyDescent="0.2">
      <c r="A222" s="24" t="s">
        <v>662</v>
      </c>
      <c r="B222" s="179" t="s">
        <v>13</v>
      </c>
      <c r="C222" s="179" t="s">
        <v>663</v>
      </c>
      <c r="D222" s="179" t="s">
        <v>41</v>
      </c>
      <c r="E222" s="25" t="s">
        <v>20</v>
      </c>
      <c r="F222" s="24" t="s">
        <v>1293</v>
      </c>
      <c r="G222" s="24" t="s">
        <v>2408</v>
      </c>
      <c r="H222" s="24" t="s">
        <v>2409</v>
      </c>
      <c r="I222" s="24" t="s">
        <v>1290</v>
      </c>
      <c r="J222" s="24" t="s">
        <v>2410</v>
      </c>
    </row>
    <row r="223" spans="1:10" ht="25.5" x14ac:dyDescent="0.2">
      <c r="A223" s="24" t="s">
        <v>522</v>
      </c>
      <c r="B223" s="179" t="s">
        <v>32</v>
      </c>
      <c r="C223" s="179" t="s">
        <v>523</v>
      </c>
      <c r="D223" s="179">
        <v>22</v>
      </c>
      <c r="E223" s="25" t="s">
        <v>27</v>
      </c>
      <c r="F223" s="24" t="s">
        <v>76</v>
      </c>
      <c r="G223" s="24" t="s">
        <v>2411</v>
      </c>
      <c r="H223" s="24" t="s">
        <v>2411</v>
      </c>
      <c r="I223" s="24" t="s">
        <v>1290</v>
      </c>
      <c r="J223" s="24" t="s">
        <v>2412</v>
      </c>
    </row>
    <row r="224" spans="1:10" ht="25.5" x14ac:dyDescent="0.2">
      <c r="A224" s="24" t="s">
        <v>841</v>
      </c>
      <c r="B224" s="179" t="s">
        <v>13</v>
      </c>
      <c r="C224" s="179" t="s">
        <v>842</v>
      </c>
      <c r="D224" s="179" t="s">
        <v>1130</v>
      </c>
      <c r="E224" s="25" t="s">
        <v>27</v>
      </c>
      <c r="F224" s="24" t="s">
        <v>103</v>
      </c>
      <c r="G224" s="24" t="s">
        <v>2413</v>
      </c>
      <c r="H224" s="24" t="s">
        <v>2414</v>
      </c>
      <c r="I224" s="24" t="s">
        <v>1290</v>
      </c>
      <c r="J224" s="24" t="s">
        <v>2415</v>
      </c>
    </row>
    <row r="225" spans="1:10" ht="38.25" x14ac:dyDescent="0.2">
      <c r="A225" s="24" t="s">
        <v>586</v>
      </c>
      <c r="B225" s="179" t="s">
        <v>13</v>
      </c>
      <c r="C225" s="179" t="s">
        <v>587</v>
      </c>
      <c r="D225" s="179" t="s">
        <v>1217</v>
      </c>
      <c r="E225" s="25" t="s">
        <v>20</v>
      </c>
      <c r="F225" s="24" t="s">
        <v>1296</v>
      </c>
      <c r="G225" s="24" t="s">
        <v>2398</v>
      </c>
      <c r="H225" s="24" t="s">
        <v>2416</v>
      </c>
      <c r="I225" s="24" t="s">
        <v>1301</v>
      </c>
      <c r="J225" s="24" t="s">
        <v>2417</v>
      </c>
    </row>
    <row r="226" spans="1:10" ht="38.25" x14ac:dyDescent="0.2">
      <c r="A226" s="24" t="s">
        <v>820</v>
      </c>
      <c r="B226" s="179" t="s">
        <v>13</v>
      </c>
      <c r="C226" s="179" t="s">
        <v>821</v>
      </c>
      <c r="D226" s="179" t="s">
        <v>1130</v>
      </c>
      <c r="E226" s="25" t="s">
        <v>27</v>
      </c>
      <c r="F226" s="24" t="s">
        <v>1186</v>
      </c>
      <c r="G226" s="24" t="s">
        <v>2418</v>
      </c>
      <c r="H226" s="24" t="s">
        <v>2419</v>
      </c>
      <c r="I226" s="24" t="s">
        <v>1301</v>
      </c>
      <c r="J226" s="24" t="s">
        <v>2420</v>
      </c>
    </row>
    <row r="227" spans="1:10" ht="51" x14ac:dyDescent="0.2">
      <c r="A227" s="24" t="s">
        <v>429</v>
      </c>
      <c r="B227" s="179" t="s">
        <v>13</v>
      </c>
      <c r="C227" s="179" t="s">
        <v>430</v>
      </c>
      <c r="D227" s="179" t="s">
        <v>1126</v>
      </c>
      <c r="E227" s="25" t="s">
        <v>17</v>
      </c>
      <c r="F227" s="24" t="s">
        <v>1221</v>
      </c>
      <c r="G227" s="24" t="s">
        <v>2421</v>
      </c>
      <c r="H227" s="24" t="s">
        <v>2422</v>
      </c>
      <c r="I227" s="24" t="s">
        <v>1301</v>
      </c>
      <c r="J227" s="24" t="s">
        <v>2423</v>
      </c>
    </row>
    <row r="228" spans="1:10" ht="25.5" x14ac:dyDescent="0.2">
      <c r="A228" s="24" t="s">
        <v>254</v>
      </c>
      <c r="B228" s="179" t="s">
        <v>13</v>
      </c>
      <c r="C228" s="179" t="s">
        <v>255</v>
      </c>
      <c r="D228" s="179" t="s">
        <v>1189</v>
      </c>
      <c r="E228" s="25" t="s">
        <v>20</v>
      </c>
      <c r="F228" s="24" t="s">
        <v>1299</v>
      </c>
      <c r="G228" s="24" t="s">
        <v>2424</v>
      </c>
      <c r="H228" s="24" t="s">
        <v>2425</v>
      </c>
      <c r="I228" s="24" t="s">
        <v>1301</v>
      </c>
      <c r="J228" s="24" t="s">
        <v>2426</v>
      </c>
    </row>
    <row r="229" spans="1:10" x14ac:dyDescent="0.2">
      <c r="A229" s="24" t="s">
        <v>694</v>
      </c>
      <c r="B229" s="179" t="s">
        <v>13</v>
      </c>
      <c r="C229" s="179" t="s">
        <v>695</v>
      </c>
      <c r="D229" s="179" t="s">
        <v>41</v>
      </c>
      <c r="E229" s="25" t="s">
        <v>27</v>
      </c>
      <c r="F229" s="24" t="s">
        <v>1300</v>
      </c>
      <c r="G229" s="24" t="s">
        <v>2427</v>
      </c>
      <c r="H229" s="24" t="s">
        <v>2428</v>
      </c>
      <c r="I229" s="24" t="s">
        <v>1301</v>
      </c>
      <c r="J229" s="24" t="s">
        <v>2429</v>
      </c>
    </row>
    <row r="230" spans="1:10" ht="38.25" x14ac:dyDescent="0.2">
      <c r="A230" s="24" t="s">
        <v>791</v>
      </c>
      <c r="B230" s="179" t="s">
        <v>13</v>
      </c>
      <c r="C230" s="179" t="s">
        <v>792</v>
      </c>
      <c r="D230" s="179" t="s">
        <v>1130</v>
      </c>
      <c r="E230" s="25" t="s">
        <v>27</v>
      </c>
      <c r="F230" s="24" t="s">
        <v>1195</v>
      </c>
      <c r="G230" s="24" t="s">
        <v>2430</v>
      </c>
      <c r="H230" s="24" t="s">
        <v>2431</v>
      </c>
      <c r="I230" s="24" t="s">
        <v>1301</v>
      </c>
      <c r="J230" s="24" t="s">
        <v>2432</v>
      </c>
    </row>
    <row r="231" spans="1:10" ht="25.5" x14ac:dyDescent="0.2">
      <c r="A231" s="24" t="s">
        <v>1644</v>
      </c>
      <c r="B231" s="179" t="s">
        <v>13</v>
      </c>
      <c r="C231" s="179" t="s">
        <v>1645</v>
      </c>
      <c r="D231" s="179" t="s">
        <v>53</v>
      </c>
      <c r="E231" s="25" t="s">
        <v>27</v>
      </c>
      <c r="F231" s="24" t="s">
        <v>1164</v>
      </c>
      <c r="G231" s="24" t="s">
        <v>2433</v>
      </c>
      <c r="H231" s="24" t="s">
        <v>2434</v>
      </c>
      <c r="I231" s="24" t="s">
        <v>1301</v>
      </c>
      <c r="J231" s="24" t="s">
        <v>2435</v>
      </c>
    </row>
    <row r="232" spans="1:10" ht="38.25" x14ac:dyDescent="0.2">
      <c r="A232" s="24" t="s">
        <v>648</v>
      </c>
      <c r="B232" s="179" t="s">
        <v>13</v>
      </c>
      <c r="C232" s="179" t="s">
        <v>649</v>
      </c>
      <c r="D232" s="179" t="s">
        <v>1130</v>
      </c>
      <c r="E232" s="25" t="s">
        <v>27</v>
      </c>
      <c r="F232" s="24" t="s">
        <v>76</v>
      </c>
      <c r="G232" s="24" t="s">
        <v>2436</v>
      </c>
      <c r="H232" s="24" t="s">
        <v>2436</v>
      </c>
      <c r="I232" s="24" t="s">
        <v>1301</v>
      </c>
      <c r="J232" s="24" t="s">
        <v>2437</v>
      </c>
    </row>
    <row r="233" spans="1:10" ht="38.25" x14ac:dyDescent="0.2">
      <c r="A233" s="24" t="s">
        <v>785</v>
      </c>
      <c r="B233" s="179" t="s">
        <v>13</v>
      </c>
      <c r="C233" s="179" t="s">
        <v>786</v>
      </c>
      <c r="D233" s="179" t="s">
        <v>1130</v>
      </c>
      <c r="E233" s="25" t="s">
        <v>27</v>
      </c>
      <c r="F233" s="24" t="s">
        <v>1275</v>
      </c>
      <c r="G233" s="24" t="s">
        <v>2438</v>
      </c>
      <c r="H233" s="24" t="s">
        <v>2439</v>
      </c>
      <c r="I233" s="24" t="s">
        <v>1301</v>
      </c>
      <c r="J233" s="24" t="s">
        <v>1303</v>
      </c>
    </row>
    <row r="234" spans="1:10" ht="38.25" x14ac:dyDescent="0.2">
      <c r="A234" s="24" t="s">
        <v>730</v>
      </c>
      <c r="B234" s="179" t="s">
        <v>13</v>
      </c>
      <c r="C234" s="179" t="s">
        <v>731</v>
      </c>
      <c r="D234" s="179" t="s">
        <v>1130</v>
      </c>
      <c r="E234" s="25" t="s">
        <v>27</v>
      </c>
      <c r="F234" s="24" t="s">
        <v>214</v>
      </c>
      <c r="G234" s="24" t="s">
        <v>2440</v>
      </c>
      <c r="H234" s="24" t="s">
        <v>2441</v>
      </c>
      <c r="I234" s="24" t="s">
        <v>1301</v>
      </c>
      <c r="J234" s="24" t="s">
        <v>1304</v>
      </c>
    </row>
    <row r="235" spans="1:10" ht="25.5" x14ac:dyDescent="0.2">
      <c r="A235" s="24" t="s">
        <v>257</v>
      </c>
      <c r="B235" s="179" t="s">
        <v>13</v>
      </c>
      <c r="C235" s="179" t="s">
        <v>258</v>
      </c>
      <c r="D235" s="179" t="s">
        <v>1189</v>
      </c>
      <c r="E235" s="25" t="s">
        <v>17</v>
      </c>
      <c r="F235" s="24" t="s">
        <v>1302</v>
      </c>
      <c r="G235" s="24" t="s">
        <v>2442</v>
      </c>
      <c r="H235" s="24" t="s">
        <v>2443</v>
      </c>
      <c r="I235" s="24" t="s">
        <v>1301</v>
      </c>
      <c r="J235" s="24" t="s">
        <v>1305</v>
      </c>
    </row>
    <row r="236" spans="1:10" ht="25.5" x14ac:dyDescent="0.2">
      <c r="A236" s="24" t="s">
        <v>835</v>
      </c>
      <c r="B236" s="179" t="s">
        <v>13</v>
      </c>
      <c r="C236" s="179" t="s">
        <v>836</v>
      </c>
      <c r="D236" s="179" t="s">
        <v>1130</v>
      </c>
      <c r="E236" s="25" t="s">
        <v>27</v>
      </c>
      <c r="F236" s="24" t="s">
        <v>1125</v>
      </c>
      <c r="G236" s="24" t="s">
        <v>2444</v>
      </c>
      <c r="H236" s="24" t="s">
        <v>2445</v>
      </c>
      <c r="I236" s="24" t="s">
        <v>1301</v>
      </c>
      <c r="J236" s="24" t="s">
        <v>1306</v>
      </c>
    </row>
    <row r="237" spans="1:10" ht="25.5" x14ac:dyDescent="0.2">
      <c r="A237" s="24" t="s">
        <v>859</v>
      </c>
      <c r="B237" s="179" t="s">
        <v>13</v>
      </c>
      <c r="C237" s="179" t="s">
        <v>860</v>
      </c>
      <c r="D237" s="179" t="s">
        <v>1130</v>
      </c>
      <c r="E237" s="25" t="s">
        <v>27</v>
      </c>
      <c r="F237" s="24" t="s">
        <v>77</v>
      </c>
      <c r="G237" s="24" t="s">
        <v>2446</v>
      </c>
      <c r="H237" s="24" t="s">
        <v>2447</v>
      </c>
      <c r="I237" s="24" t="s">
        <v>1301</v>
      </c>
      <c r="J237" s="24" t="s">
        <v>1309</v>
      </c>
    </row>
    <row r="238" spans="1:10" ht="25.5" x14ac:dyDescent="0.2">
      <c r="A238" s="24" t="s">
        <v>950</v>
      </c>
      <c r="B238" s="179" t="s">
        <v>13</v>
      </c>
      <c r="C238" s="179" t="s">
        <v>951</v>
      </c>
      <c r="D238" s="179" t="s">
        <v>1119</v>
      </c>
      <c r="E238" s="25" t="s">
        <v>17</v>
      </c>
      <c r="F238" s="24" t="s">
        <v>1221</v>
      </c>
      <c r="G238" s="24" t="s">
        <v>2448</v>
      </c>
      <c r="H238" s="24" t="s">
        <v>2449</v>
      </c>
      <c r="I238" s="24" t="s">
        <v>1308</v>
      </c>
      <c r="J238" s="24" t="s">
        <v>1310</v>
      </c>
    </row>
    <row r="239" spans="1:10" ht="38.25" x14ac:dyDescent="0.2">
      <c r="A239" s="24" t="s">
        <v>559</v>
      </c>
      <c r="B239" s="179" t="s">
        <v>13</v>
      </c>
      <c r="C239" s="179" t="s">
        <v>560</v>
      </c>
      <c r="D239" s="179" t="s">
        <v>1217</v>
      </c>
      <c r="E239" s="25" t="s">
        <v>27</v>
      </c>
      <c r="F239" s="24" t="s">
        <v>214</v>
      </c>
      <c r="G239" s="24" t="s">
        <v>2450</v>
      </c>
      <c r="H239" s="24" t="s">
        <v>2451</v>
      </c>
      <c r="I239" s="24" t="s">
        <v>1308</v>
      </c>
      <c r="J239" s="24" t="s">
        <v>1311</v>
      </c>
    </row>
    <row r="240" spans="1:10" ht="38.25" x14ac:dyDescent="0.2">
      <c r="A240" s="24" t="s">
        <v>817</v>
      </c>
      <c r="B240" s="179" t="s">
        <v>13</v>
      </c>
      <c r="C240" s="179" t="s">
        <v>818</v>
      </c>
      <c r="D240" s="179" t="s">
        <v>1130</v>
      </c>
      <c r="E240" s="25" t="s">
        <v>27</v>
      </c>
      <c r="F240" s="24" t="s">
        <v>1125</v>
      </c>
      <c r="G240" s="24" t="s">
        <v>2452</v>
      </c>
      <c r="H240" s="24" t="s">
        <v>2453</v>
      </c>
      <c r="I240" s="24" t="s">
        <v>1308</v>
      </c>
      <c r="J240" s="24" t="s">
        <v>2454</v>
      </c>
    </row>
    <row r="241" spans="1:10" ht="25.5" x14ac:dyDescent="0.2">
      <c r="A241" s="24" t="s">
        <v>237</v>
      </c>
      <c r="B241" s="179" t="s">
        <v>13</v>
      </c>
      <c r="C241" s="179" t="s">
        <v>243</v>
      </c>
      <c r="D241" s="179" t="s">
        <v>1189</v>
      </c>
      <c r="E241" s="25" t="s">
        <v>17</v>
      </c>
      <c r="F241" s="24" t="s">
        <v>1307</v>
      </c>
      <c r="G241" s="24" t="s">
        <v>2240</v>
      </c>
      <c r="H241" s="24" t="s">
        <v>2455</v>
      </c>
      <c r="I241" s="24" t="s">
        <v>1308</v>
      </c>
      <c r="J241" s="24" t="s">
        <v>1313</v>
      </c>
    </row>
    <row r="242" spans="1:10" ht="38.25" x14ac:dyDescent="0.2">
      <c r="A242" s="24" t="s">
        <v>844</v>
      </c>
      <c r="B242" s="179" t="s">
        <v>13</v>
      </c>
      <c r="C242" s="179" t="s">
        <v>845</v>
      </c>
      <c r="D242" s="179" t="s">
        <v>1130</v>
      </c>
      <c r="E242" s="25" t="s">
        <v>27</v>
      </c>
      <c r="F242" s="24" t="s">
        <v>1164</v>
      </c>
      <c r="G242" s="24" t="s">
        <v>2456</v>
      </c>
      <c r="H242" s="24" t="s">
        <v>2457</v>
      </c>
      <c r="I242" s="24" t="s">
        <v>1308</v>
      </c>
      <c r="J242" s="24" t="s">
        <v>1314</v>
      </c>
    </row>
    <row r="243" spans="1:10" ht="25.5" customHeight="1" x14ac:dyDescent="0.2">
      <c r="A243" s="24" t="s">
        <v>608</v>
      </c>
      <c r="B243" s="179" t="s">
        <v>13</v>
      </c>
      <c r="C243" s="179" t="s">
        <v>609</v>
      </c>
      <c r="D243" s="179" t="s">
        <v>1217</v>
      </c>
      <c r="E243" s="25" t="s">
        <v>27</v>
      </c>
      <c r="F243" s="24" t="s">
        <v>76</v>
      </c>
      <c r="G243" s="24" t="s">
        <v>2458</v>
      </c>
      <c r="H243" s="24" t="s">
        <v>2458</v>
      </c>
      <c r="I243" s="24" t="s">
        <v>1308</v>
      </c>
      <c r="J243" s="24" t="s">
        <v>212</v>
      </c>
    </row>
    <row r="244" spans="1:10" ht="38.25" x14ac:dyDescent="0.2">
      <c r="A244" s="24" t="s">
        <v>823</v>
      </c>
      <c r="B244" s="179" t="s">
        <v>13</v>
      </c>
      <c r="C244" s="179" t="s">
        <v>824</v>
      </c>
      <c r="D244" s="179" t="s">
        <v>1130</v>
      </c>
      <c r="E244" s="25" t="s">
        <v>27</v>
      </c>
      <c r="F244" s="24" t="s">
        <v>77</v>
      </c>
      <c r="G244" s="24" t="s">
        <v>2459</v>
      </c>
      <c r="H244" s="24" t="s">
        <v>1615</v>
      </c>
      <c r="I244" s="24" t="s">
        <v>1308</v>
      </c>
      <c r="J244" s="24" t="s">
        <v>2460</v>
      </c>
    </row>
    <row r="245" spans="1:10" ht="25.5" x14ac:dyDescent="0.2">
      <c r="A245" s="24" t="s">
        <v>957</v>
      </c>
      <c r="B245" s="179" t="s">
        <v>13</v>
      </c>
      <c r="C245" s="179" t="s">
        <v>958</v>
      </c>
      <c r="D245" s="179" t="s">
        <v>1119</v>
      </c>
      <c r="E245" s="25" t="s">
        <v>17</v>
      </c>
      <c r="F245" s="24" t="s">
        <v>1312</v>
      </c>
      <c r="G245" s="24" t="s">
        <v>2461</v>
      </c>
      <c r="H245" s="24" t="s">
        <v>2462</v>
      </c>
      <c r="I245" s="24" t="s">
        <v>1308</v>
      </c>
      <c r="J245" s="24" t="s">
        <v>1316</v>
      </c>
    </row>
    <row r="246" spans="1:10" ht="25.5" x14ac:dyDescent="0.2">
      <c r="A246" s="24" t="s">
        <v>911</v>
      </c>
      <c r="B246" s="179" t="s">
        <v>32</v>
      </c>
      <c r="C246" s="179" t="s">
        <v>912</v>
      </c>
      <c r="D246" s="179">
        <v>150</v>
      </c>
      <c r="E246" s="25" t="s">
        <v>28</v>
      </c>
      <c r="F246" s="24" t="s">
        <v>76</v>
      </c>
      <c r="G246" s="24" t="s">
        <v>2463</v>
      </c>
      <c r="H246" s="24" t="s">
        <v>2463</v>
      </c>
      <c r="I246" s="24" t="s">
        <v>1308</v>
      </c>
      <c r="J246" s="24" t="s">
        <v>1317</v>
      </c>
    </row>
    <row r="247" spans="1:10" ht="38.25" x14ac:dyDescent="0.2">
      <c r="A247" s="24" t="s">
        <v>751</v>
      </c>
      <c r="B247" s="179" t="s">
        <v>13</v>
      </c>
      <c r="C247" s="179" t="s">
        <v>752</v>
      </c>
      <c r="D247" s="179" t="s">
        <v>1130</v>
      </c>
      <c r="E247" s="25" t="s">
        <v>27</v>
      </c>
      <c r="F247" s="24" t="s">
        <v>77</v>
      </c>
      <c r="G247" s="24" t="s">
        <v>2464</v>
      </c>
      <c r="H247" s="24" t="s">
        <v>2465</v>
      </c>
      <c r="I247" s="24" t="s">
        <v>1308</v>
      </c>
      <c r="J247" s="24" t="s">
        <v>2466</v>
      </c>
    </row>
    <row r="248" spans="1:10" ht="25.5" x14ac:dyDescent="0.2">
      <c r="A248" s="24" t="s">
        <v>240</v>
      </c>
      <c r="B248" s="179" t="s">
        <v>13</v>
      </c>
      <c r="C248" s="179" t="s">
        <v>241</v>
      </c>
      <c r="D248" s="179" t="s">
        <v>1189</v>
      </c>
      <c r="E248" s="25" t="s">
        <v>14</v>
      </c>
      <c r="F248" s="24" t="s">
        <v>1315</v>
      </c>
      <c r="G248" s="24" t="s">
        <v>2467</v>
      </c>
      <c r="H248" s="24" t="s">
        <v>2468</v>
      </c>
      <c r="I248" s="24" t="s">
        <v>1308</v>
      </c>
      <c r="J248" s="24" t="s">
        <v>1318</v>
      </c>
    </row>
    <row r="249" spans="1:10" ht="25.5" x14ac:dyDescent="0.2">
      <c r="A249" s="24" t="s">
        <v>847</v>
      </c>
      <c r="B249" s="179" t="s">
        <v>13</v>
      </c>
      <c r="C249" s="179" t="s">
        <v>848</v>
      </c>
      <c r="D249" s="179" t="s">
        <v>1130</v>
      </c>
      <c r="E249" s="25" t="s">
        <v>27</v>
      </c>
      <c r="F249" s="24" t="s">
        <v>1125</v>
      </c>
      <c r="G249" s="24" t="s">
        <v>2469</v>
      </c>
      <c r="H249" s="24" t="s">
        <v>2470</v>
      </c>
      <c r="I249" s="24" t="s">
        <v>1308</v>
      </c>
      <c r="J249" s="24" t="s">
        <v>1319</v>
      </c>
    </row>
    <row r="250" spans="1:10" ht="52.5" customHeight="1" x14ac:dyDescent="0.2">
      <c r="A250" s="24" t="s">
        <v>282</v>
      </c>
      <c r="B250" s="179" t="s">
        <v>13</v>
      </c>
      <c r="C250" s="179" t="s">
        <v>283</v>
      </c>
      <c r="D250" s="179" t="s">
        <v>43</v>
      </c>
      <c r="E250" s="25" t="s">
        <v>14</v>
      </c>
      <c r="F250" s="24" t="s">
        <v>1312</v>
      </c>
      <c r="G250" s="24" t="s">
        <v>2471</v>
      </c>
      <c r="H250" s="24" t="s">
        <v>2472</v>
      </c>
      <c r="I250" s="24" t="s">
        <v>1308</v>
      </c>
      <c r="J250" s="24" t="s">
        <v>1320</v>
      </c>
    </row>
    <row r="251" spans="1:10" ht="28.5" customHeight="1" x14ac:dyDescent="0.2">
      <c r="A251" s="24" t="s">
        <v>611</v>
      </c>
      <c r="B251" s="179" t="s">
        <v>13</v>
      </c>
      <c r="C251" s="179" t="s">
        <v>612</v>
      </c>
      <c r="D251" s="179" t="s">
        <v>1217</v>
      </c>
      <c r="E251" s="25" t="s">
        <v>27</v>
      </c>
      <c r="F251" s="24" t="s">
        <v>76</v>
      </c>
      <c r="G251" s="24" t="s">
        <v>2473</v>
      </c>
      <c r="H251" s="24" t="s">
        <v>2473</v>
      </c>
      <c r="I251" s="24" t="s">
        <v>1308</v>
      </c>
      <c r="J251" s="24" t="s">
        <v>1321</v>
      </c>
    </row>
    <row r="252" spans="1:10" ht="38.25" x14ac:dyDescent="0.2">
      <c r="A252" s="24" t="s">
        <v>709</v>
      </c>
      <c r="B252" s="179" t="s">
        <v>13</v>
      </c>
      <c r="C252" s="179" t="s">
        <v>710</v>
      </c>
      <c r="D252" s="179" t="s">
        <v>1130</v>
      </c>
      <c r="E252" s="25" t="s">
        <v>27</v>
      </c>
      <c r="F252" s="24" t="s">
        <v>214</v>
      </c>
      <c r="G252" s="24" t="s">
        <v>2474</v>
      </c>
      <c r="H252" s="24" t="s">
        <v>2475</v>
      </c>
      <c r="I252" s="24" t="s">
        <v>1308</v>
      </c>
      <c r="J252" s="24" t="s">
        <v>1322</v>
      </c>
    </row>
    <row r="253" spans="1:10" ht="28.5" customHeight="1" x14ac:dyDescent="0.2">
      <c r="A253" s="24" t="s">
        <v>556</v>
      </c>
      <c r="B253" s="179" t="s">
        <v>13</v>
      </c>
      <c r="C253" s="179" t="s">
        <v>557</v>
      </c>
      <c r="D253" s="179" t="s">
        <v>1217</v>
      </c>
      <c r="E253" s="25" t="s">
        <v>27</v>
      </c>
      <c r="F253" s="24" t="s">
        <v>76</v>
      </c>
      <c r="G253" s="24" t="s">
        <v>2475</v>
      </c>
      <c r="H253" s="24" t="s">
        <v>2475</v>
      </c>
      <c r="I253" s="24" t="s">
        <v>1308</v>
      </c>
      <c r="J253" s="24" t="s">
        <v>1323</v>
      </c>
    </row>
    <row r="254" spans="1:10" ht="38.25" x14ac:dyDescent="0.2">
      <c r="A254" s="24" t="s">
        <v>718</v>
      </c>
      <c r="B254" s="179" t="s">
        <v>13</v>
      </c>
      <c r="C254" s="179" t="s">
        <v>719</v>
      </c>
      <c r="D254" s="179" t="s">
        <v>1130</v>
      </c>
      <c r="E254" s="25" t="s">
        <v>27</v>
      </c>
      <c r="F254" s="24" t="s">
        <v>214</v>
      </c>
      <c r="G254" s="24" t="s">
        <v>2476</v>
      </c>
      <c r="H254" s="24" t="s">
        <v>2477</v>
      </c>
      <c r="I254" s="24" t="s">
        <v>1308</v>
      </c>
      <c r="J254" s="24" t="s">
        <v>2478</v>
      </c>
    </row>
    <row r="255" spans="1:10" ht="38.25" x14ac:dyDescent="0.2">
      <c r="A255" s="24" t="s">
        <v>754</v>
      </c>
      <c r="B255" s="179" t="s">
        <v>13</v>
      </c>
      <c r="C255" s="179" t="s">
        <v>755</v>
      </c>
      <c r="D255" s="179" t="s">
        <v>1130</v>
      </c>
      <c r="E255" s="25" t="s">
        <v>27</v>
      </c>
      <c r="F255" s="24" t="s">
        <v>214</v>
      </c>
      <c r="G255" s="24" t="s">
        <v>2479</v>
      </c>
      <c r="H255" s="24" t="s">
        <v>2480</v>
      </c>
      <c r="I255" s="24" t="s">
        <v>1308</v>
      </c>
      <c r="J255" s="24" t="s">
        <v>1324</v>
      </c>
    </row>
    <row r="256" spans="1:10" ht="25.5" x14ac:dyDescent="0.2">
      <c r="A256" s="24" t="s">
        <v>892</v>
      </c>
      <c r="B256" s="179" t="s">
        <v>13</v>
      </c>
      <c r="C256" s="179" t="s">
        <v>893</v>
      </c>
      <c r="D256" s="179" t="s">
        <v>1130</v>
      </c>
      <c r="E256" s="25" t="s">
        <v>27</v>
      </c>
      <c r="F256" s="24" t="s">
        <v>77</v>
      </c>
      <c r="G256" s="24" t="s">
        <v>2481</v>
      </c>
      <c r="H256" s="24" t="s">
        <v>2482</v>
      </c>
      <c r="I256" s="24" t="s">
        <v>1308</v>
      </c>
      <c r="J256" s="24" t="s">
        <v>1324</v>
      </c>
    </row>
    <row r="257" spans="1:10" ht="14.25" customHeight="1" x14ac:dyDescent="0.2">
      <c r="A257" s="24" t="s">
        <v>1707</v>
      </c>
      <c r="B257" s="179" t="s">
        <v>32</v>
      </c>
      <c r="C257" s="179" t="s">
        <v>1708</v>
      </c>
      <c r="D257" s="179" t="s">
        <v>213</v>
      </c>
      <c r="E257" s="25" t="s">
        <v>20</v>
      </c>
      <c r="F257" s="24" t="s">
        <v>1294</v>
      </c>
      <c r="G257" s="24" t="s">
        <v>2483</v>
      </c>
      <c r="H257" s="24" t="s">
        <v>2484</v>
      </c>
      <c r="I257" s="24" t="s">
        <v>1308</v>
      </c>
      <c r="J257" s="24" t="s">
        <v>1325</v>
      </c>
    </row>
    <row r="258" spans="1:10" ht="25.5" x14ac:dyDescent="0.2">
      <c r="A258" s="24" t="s">
        <v>908</v>
      </c>
      <c r="B258" s="179" t="s">
        <v>13</v>
      </c>
      <c r="C258" s="179" t="s">
        <v>909</v>
      </c>
      <c r="D258" s="179" t="s">
        <v>1130</v>
      </c>
      <c r="E258" s="25" t="s">
        <v>27</v>
      </c>
      <c r="F258" s="24" t="s">
        <v>76</v>
      </c>
      <c r="G258" s="24" t="s">
        <v>2485</v>
      </c>
      <c r="H258" s="24" t="s">
        <v>2485</v>
      </c>
      <c r="I258" s="24" t="s">
        <v>1308</v>
      </c>
      <c r="J258" s="24" t="s">
        <v>1327</v>
      </c>
    </row>
    <row r="259" spans="1:10" ht="26.25" customHeight="1" x14ac:dyDescent="0.2">
      <c r="A259" s="24" t="s">
        <v>614</v>
      </c>
      <c r="B259" s="179" t="s">
        <v>32</v>
      </c>
      <c r="C259" s="179" t="s">
        <v>615</v>
      </c>
      <c r="D259" s="179" t="s">
        <v>1217</v>
      </c>
      <c r="E259" s="25" t="s">
        <v>27</v>
      </c>
      <c r="F259" s="24" t="s">
        <v>76</v>
      </c>
      <c r="G259" s="24" t="s">
        <v>2486</v>
      </c>
      <c r="H259" s="24" t="s">
        <v>2486</v>
      </c>
      <c r="I259" s="24" t="s">
        <v>1308</v>
      </c>
      <c r="J259" s="24" t="s">
        <v>1329</v>
      </c>
    </row>
    <row r="260" spans="1:10" ht="25.5" x14ac:dyDescent="0.2">
      <c r="A260" s="24" t="s">
        <v>962</v>
      </c>
      <c r="B260" s="179" t="s">
        <v>13</v>
      </c>
      <c r="C260" s="179" t="s">
        <v>963</v>
      </c>
      <c r="D260" s="179" t="s">
        <v>1119</v>
      </c>
      <c r="E260" s="25" t="s">
        <v>17</v>
      </c>
      <c r="F260" s="24" t="s">
        <v>1326</v>
      </c>
      <c r="G260" s="24" t="s">
        <v>2487</v>
      </c>
      <c r="H260" s="24" t="s">
        <v>2488</v>
      </c>
      <c r="I260" s="24" t="s">
        <v>1308</v>
      </c>
      <c r="J260" s="24" t="s">
        <v>1330</v>
      </c>
    </row>
    <row r="261" spans="1:10" ht="38.25" x14ac:dyDescent="0.2">
      <c r="A261" s="24" t="s">
        <v>1004</v>
      </c>
      <c r="B261" s="179" t="s">
        <v>13</v>
      </c>
      <c r="C261" s="179" t="s">
        <v>1005</v>
      </c>
      <c r="D261" s="179" t="s">
        <v>1131</v>
      </c>
      <c r="E261" s="25" t="s">
        <v>20</v>
      </c>
      <c r="F261" s="24" t="s">
        <v>1328</v>
      </c>
      <c r="G261" s="24" t="s">
        <v>2489</v>
      </c>
      <c r="H261" s="24" t="s">
        <v>2490</v>
      </c>
      <c r="I261" s="24" t="s">
        <v>1308</v>
      </c>
      <c r="J261" s="24" t="s">
        <v>1331</v>
      </c>
    </row>
    <row r="262" spans="1:10" s="129" customFormat="1" ht="38.25" x14ac:dyDescent="0.2">
      <c r="A262" s="24" t="s">
        <v>547</v>
      </c>
      <c r="B262" s="179" t="s">
        <v>13</v>
      </c>
      <c r="C262" s="179" t="s">
        <v>548</v>
      </c>
      <c r="D262" s="179" t="s">
        <v>1217</v>
      </c>
      <c r="E262" s="25" t="s">
        <v>27</v>
      </c>
      <c r="F262" s="24" t="s">
        <v>214</v>
      </c>
      <c r="G262" s="24" t="s">
        <v>2491</v>
      </c>
      <c r="H262" s="24" t="s">
        <v>2492</v>
      </c>
      <c r="I262" s="24" t="s">
        <v>1308</v>
      </c>
      <c r="J262" s="24" t="s">
        <v>1331</v>
      </c>
    </row>
    <row r="263" spans="1:10" s="129" customFormat="1" ht="51" x14ac:dyDescent="0.2">
      <c r="A263" s="24" t="s">
        <v>487</v>
      </c>
      <c r="B263" s="179" t="s">
        <v>13</v>
      </c>
      <c r="C263" s="179" t="s">
        <v>488</v>
      </c>
      <c r="D263" s="179" t="s">
        <v>1115</v>
      </c>
      <c r="E263" s="25" t="s">
        <v>17</v>
      </c>
      <c r="F263" s="24" t="s">
        <v>1288</v>
      </c>
      <c r="G263" s="24" t="s">
        <v>2493</v>
      </c>
      <c r="H263" s="24" t="s">
        <v>2494</v>
      </c>
      <c r="I263" s="24" t="s">
        <v>1308</v>
      </c>
      <c r="J263" s="24" t="s">
        <v>1332</v>
      </c>
    </row>
    <row r="264" spans="1:10" s="129" customFormat="1" ht="25.5" x14ac:dyDescent="0.2">
      <c r="A264" s="24" t="s">
        <v>889</v>
      </c>
      <c r="B264" s="179" t="s">
        <v>13</v>
      </c>
      <c r="C264" s="179" t="s">
        <v>890</v>
      </c>
      <c r="D264" s="179" t="s">
        <v>1130</v>
      </c>
      <c r="E264" s="25" t="s">
        <v>27</v>
      </c>
      <c r="F264" s="24" t="s">
        <v>76</v>
      </c>
      <c r="G264" s="24" t="s">
        <v>2495</v>
      </c>
      <c r="H264" s="24" t="s">
        <v>2495</v>
      </c>
      <c r="I264" s="24" t="s">
        <v>1308</v>
      </c>
      <c r="J264" s="24" t="s">
        <v>1333</v>
      </c>
    </row>
    <row r="265" spans="1:10" s="129" customFormat="1" ht="25.5" x14ac:dyDescent="0.2">
      <c r="A265" s="24" t="s">
        <v>724</v>
      </c>
      <c r="B265" s="179" t="s">
        <v>13</v>
      </c>
      <c r="C265" s="179" t="s">
        <v>725</v>
      </c>
      <c r="D265" s="179" t="s">
        <v>41</v>
      </c>
      <c r="E265" s="25" t="s">
        <v>27</v>
      </c>
      <c r="F265" s="24" t="s">
        <v>1268</v>
      </c>
      <c r="G265" s="24" t="s">
        <v>1135</v>
      </c>
      <c r="H265" s="24" t="s">
        <v>2496</v>
      </c>
      <c r="I265" s="24" t="s">
        <v>1308</v>
      </c>
      <c r="J265" s="24" t="s">
        <v>1333</v>
      </c>
    </row>
    <row r="266" spans="1:10" s="129" customFormat="1" ht="25.5" x14ac:dyDescent="0.2">
      <c r="A266" s="24" t="s">
        <v>826</v>
      </c>
      <c r="B266" s="179" t="s">
        <v>13</v>
      </c>
      <c r="C266" s="179" t="s">
        <v>827</v>
      </c>
      <c r="D266" s="179" t="s">
        <v>1130</v>
      </c>
      <c r="E266" s="25" t="s">
        <v>27</v>
      </c>
      <c r="F266" s="24" t="s">
        <v>214</v>
      </c>
      <c r="G266" s="24" t="s">
        <v>2497</v>
      </c>
      <c r="H266" s="24" t="s">
        <v>2498</v>
      </c>
      <c r="I266" s="24" t="s">
        <v>1308</v>
      </c>
      <c r="J266" s="24" t="s">
        <v>1334</v>
      </c>
    </row>
    <row r="267" spans="1:10" s="129" customFormat="1" ht="38.25" x14ac:dyDescent="0.2">
      <c r="A267" s="24" t="s">
        <v>899</v>
      </c>
      <c r="B267" s="179" t="s">
        <v>13</v>
      </c>
      <c r="C267" s="179" t="s">
        <v>900</v>
      </c>
      <c r="D267" s="179" t="s">
        <v>1130</v>
      </c>
      <c r="E267" s="25" t="s">
        <v>20</v>
      </c>
      <c r="F267" s="24" t="s">
        <v>106</v>
      </c>
      <c r="G267" s="24" t="s">
        <v>2499</v>
      </c>
      <c r="H267" s="24" t="s">
        <v>2500</v>
      </c>
      <c r="I267" s="24" t="s">
        <v>1308</v>
      </c>
      <c r="J267" s="24" t="s">
        <v>1334</v>
      </c>
    </row>
    <row r="268" spans="1:10" ht="25.5" x14ac:dyDescent="0.2">
      <c r="A268" s="24" t="s">
        <v>874</v>
      </c>
      <c r="B268" s="179" t="s">
        <v>13</v>
      </c>
      <c r="C268" s="179" t="s">
        <v>875</v>
      </c>
      <c r="D268" s="179" t="s">
        <v>1130</v>
      </c>
      <c r="E268" s="25" t="s">
        <v>27</v>
      </c>
      <c r="F268" s="24" t="s">
        <v>214</v>
      </c>
      <c r="G268" s="24" t="s">
        <v>2501</v>
      </c>
      <c r="H268" s="24" t="s">
        <v>2502</v>
      </c>
      <c r="I268" s="24" t="s">
        <v>1308</v>
      </c>
      <c r="J268" s="24" t="s">
        <v>1335</v>
      </c>
    </row>
    <row r="269" spans="1:10" ht="38.25" x14ac:dyDescent="0.2">
      <c r="A269" s="24" t="s">
        <v>617</v>
      </c>
      <c r="B269" s="179" t="s">
        <v>32</v>
      </c>
      <c r="C269" s="179" t="s">
        <v>618</v>
      </c>
      <c r="D269" s="179" t="s">
        <v>1217</v>
      </c>
      <c r="E269" s="25" t="s">
        <v>27</v>
      </c>
      <c r="F269" s="24" t="s">
        <v>76</v>
      </c>
      <c r="G269" s="24" t="s">
        <v>2503</v>
      </c>
      <c r="H269" s="24" t="s">
        <v>2503</v>
      </c>
      <c r="I269" s="24" t="s">
        <v>1308</v>
      </c>
      <c r="J269" s="24" t="s">
        <v>1336</v>
      </c>
    </row>
    <row r="270" spans="1:10" ht="38.25" x14ac:dyDescent="0.2">
      <c r="A270" s="24" t="s">
        <v>905</v>
      </c>
      <c r="B270" s="179" t="s">
        <v>13</v>
      </c>
      <c r="C270" s="179" t="s">
        <v>906</v>
      </c>
      <c r="D270" s="179" t="s">
        <v>1130</v>
      </c>
      <c r="E270" s="25" t="s">
        <v>27</v>
      </c>
      <c r="F270" s="24" t="s">
        <v>76</v>
      </c>
      <c r="G270" s="24" t="s">
        <v>2504</v>
      </c>
      <c r="H270" s="24" t="s">
        <v>2504</v>
      </c>
      <c r="I270" s="24" t="s">
        <v>1338</v>
      </c>
      <c r="J270" s="24" t="s">
        <v>1336</v>
      </c>
    </row>
    <row r="271" spans="1:10" ht="38.25" x14ac:dyDescent="0.2">
      <c r="A271" s="24" t="s">
        <v>574</v>
      </c>
      <c r="B271" s="179" t="s">
        <v>13</v>
      </c>
      <c r="C271" s="179" t="s">
        <v>575</v>
      </c>
      <c r="D271" s="179" t="s">
        <v>1217</v>
      </c>
      <c r="E271" s="25" t="s">
        <v>20</v>
      </c>
      <c r="F271" s="24" t="s">
        <v>106</v>
      </c>
      <c r="G271" s="24" t="s">
        <v>2505</v>
      </c>
      <c r="H271" s="24" t="s">
        <v>2506</v>
      </c>
      <c r="I271" s="24" t="s">
        <v>1338</v>
      </c>
      <c r="J271" s="24" t="s">
        <v>1336</v>
      </c>
    </row>
    <row r="272" spans="1:10" ht="25.5" x14ac:dyDescent="0.2">
      <c r="A272" s="24" t="s">
        <v>605</v>
      </c>
      <c r="B272" s="179" t="s">
        <v>13</v>
      </c>
      <c r="C272" s="179" t="s">
        <v>606</v>
      </c>
      <c r="D272" s="179" t="s">
        <v>41</v>
      </c>
      <c r="E272" s="25" t="s">
        <v>27</v>
      </c>
      <c r="F272" s="24" t="s">
        <v>1337</v>
      </c>
      <c r="G272" s="24" t="s">
        <v>2507</v>
      </c>
      <c r="H272" s="24" t="s">
        <v>2508</v>
      </c>
      <c r="I272" s="24" t="s">
        <v>1338</v>
      </c>
      <c r="J272" s="24" t="s">
        <v>1339</v>
      </c>
    </row>
    <row r="273" spans="1:10" ht="25.5" x14ac:dyDescent="0.2">
      <c r="A273" s="24" t="s">
        <v>808</v>
      </c>
      <c r="B273" s="179" t="s">
        <v>13</v>
      </c>
      <c r="C273" s="179" t="s">
        <v>809</v>
      </c>
      <c r="D273" s="179" t="s">
        <v>41</v>
      </c>
      <c r="E273" s="25" t="s">
        <v>27</v>
      </c>
      <c r="F273" s="24" t="s">
        <v>1125</v>
      </c>
      <c r="G273" s="24" t="s">
        <v>2509</v>
      </c>
      <c r="H273" s="24" t="s">
        <v>2510</v>
      </c>
      <c r="I273" s="24" t="s">
        <v>1338</v>
      </c>
      <c r="J273" s="24" t="s">
        <v>1339</v>
      </c>
    </row>
    <row r="274" spans="1:10" ht="25.5" x14ac:dyDescent="0.2">
      <c r="A274" s="24" t="s">
        <v>386</v>
      </c>
      <c r="B274" s="179" t="s">
        <v>13</v>
      </c>
      <c r="C274" s="179" t="s">
        <v>387</v>
      </c>
      <c r="D274" s="179" t="s">
        <v>53</v>
      </c>
      <c r="E274" s="25" t="s">
        <v>24</v>
      </c>
      <c r="F274" s="24" t="s">
        <v>1270</v>
      </c>
      <c r="G274" s="24" t="s">
        <v>2511</v>
      </c>
      <c r="H274" s="24" t="s">
        <v>2512</v>
      </c>
      <c r="I274" s="24" t="s">
        <v>1338</v>
      </c>
      <c r="J274" s="24" t="s">
        <v>1340</v>
      </c>
    </row>
    <row r="275" spans="1:10" ht="25.5" x14ac:dyDescent="0.2">
      <c r="A275" s="24" t="s">
        <v>829</v>
      </c>
      <c r="B275" s="179" t="s">
        <v>13</v>
      </c>
      <c r="C275" s="179" t="s">
        <v>830</v>
      </c>
      <c r="D275" s="179" t="s">
        <v>1130</v>
      </c>
      <c r="E275" s="25" t="s">
        <v>27</v>
      </c>
      <c r="F275" s="24" t="s">
        <v>76</v>
      </c>
      <c r="G275" s="24" t="s">
        <v>2513</v>
      </c>
      <c r="H275" s="24" t="s">
        <v>2513</v>
      </c>
      <c r="I275" s="24" t="s">
        <v>1338</v>
      </c>
      <c r="J275" s="24" t="s">
        <v>1340</v>
      </c>
    </row>
    <row r="276" spans="1:10" ht="38.25" x14ac:dyDescent="0.2">
      <c r="A276" s="24" t="s">
        <v>902</v>
      </c>
      <c r="B276" s="179" t="s">
        <v>13</v>
      </c>
      <c r="C276" s="179" t="s">
        <v>903</v>
      </c>
      <c r="D276" s="179" t="s">
        <v>1130</v>
      </c>
      <c r="E276" s="25" t="s">
        <v>27</v>
      </c>
      <c r="F276" s="24" t="s">
        <v>76</v>
      </c>
      <c r="G276" s="24" t="s">
        <v>2514</v>
      </c>
      <c r="H276" s="24" t="s">
        <v>2514</v>
      </c>
      <c r="I276" s="24" t="s">
        <v>1338</v>
      </c>
      <c r="J276" s="24" t="s">
        <v>1340</v>
      </c>
    </row>
    <row r="277" spans="1:10" ht="38.25" x14ac:dyDescent="0.2">
      <c r="A277" s="24" t="s">
        <v>895</v>
      </c>
      <c r="B277" s="179" t="s">
        <v>13</v>
      </c>
      <c r="C277" s="179" t="s">
        <v>896</v>
      </c>
      <c r="D277" s="179" t="s">
        <v>1130</v>
      </c>
      <c r="E277" s="25" t="s">
        <v>27</v>
      </c>
      <c r="F277" s="24" t="s">
        <v>76</v>
      </c>
      <c r="G277" s="24" t="s">
        <v>2515</v>
      </c>
      <c r="H277" s="24" t="s">
        <v>2515</v>
      </c>
      <c r="I277" s="24" t="s">
        <v>1338</v>
      </c>
      <c r="J277" s="24" t="s">
        <v>75</v>
      </c>
    </row>
    <row r="278" spans="1:10" ht="38.25" x14ac:dyDescent="0.2">
      <c r="A278" s="24" t="s">
        <v>706</v>
      </c>
      <c r="B278" s="179" t="s">
        <v>13</v>
      </c>
      <c r="C278" s="179" t="s">
        <v>707</v>
      </c>
      <c r="D278" s="179" t="s">
        <v>1130</v>
      </c>
      <c r="E278" s="25" t="s">
        <v>27</v>
      </c>
      <c r="F278" s="24" t="s">
        <v>76</v>
      </c>
      <c r="G278" s="24" t="s">
        <v>2516</v>
      </c>
      <c r="H278" s="24" t="s">
        <v>2516</v>
      </c>
      <c r="I278" s="24" t="s">
        <v>1338</v>
      </c>
      <c r="J278" s="24" t="s">
        <v>75</v>
      </c>
    </row>
    <row r="279" spans="1:10" ht="25.5" x14ac:dyDescent="0.2">
      <c r="A279" s="24" t="s">
        <v>266</v>
      </c>
      <c r="B279" s="179" t="s">
        <v>13</v>
      </c>
      <c r="C279" s="179" t="s">
        <v>267</v>
      </c>
      <c r="D279" s="179" t="s">
        <v>1189</v>
      </c>
      <c r="E279" s="25" t="s">
        <v>17</v>
      </c>
      <c r="F279" s="24" t="s">
        <v>1341</v>
      </c>
      <c r="G279" s="24" t="s">
        <v>2517</v>
      </c>
      <c r="H279" s="24" t="s">
        <v>2518</v>
      </c>
      <c r="I279" s="24" t="s">
        <v>1338</v>
      </c>
      <c r="J279" s="24" t="s">
        <v>75</v>
      </c>
    </row>
    <row r="280" spans="1:10" s="176" customFormat="1" x14ac:dyDescent="0.2">
      <c r="A280" s="135"/>
      <c r="B280" s="134"/>
      <c r="C280" s="134"/>
      <c r="D280" s="134"/>
      <c r="E280" s="136"/>
      <c r="F280" s="135"/>
      <c r="G280" s="135"/>
      <c r="H280" s="138" t="s">
        <v>29</v>
      </c>
      <c r="I280" s="135"/>
      <c r="J280" s="27">
        <v>533444.38</v>
      </c>
    </row>
    <row r="281" spans="1:10" s="176" customFormat="1" x14ac:dyDescent="0.2">
      <c r="A281" s="173"/>
      <c r="B281" s="173"/>
      <c r="C281" s="173"/>
      <c r="D281" s="7"/>
      <c r="E281" s="173"/>
      <c r="F281" s="174"/>
      <c r="G281" s="173"/>
      <c r="H281" s="138" t="s">
        <v>30</v>
      </c>
      <c r="I281" s="138"/>
      <c r="J281" s="27">
        <v>120047.22</v>
      </c>
    </row>
    <row r="282" spans="1:10" s="176" customFormat="1" x14ac:dyDescent="0.2">
      <c r="A282" s="191"/>
      <c r="B282" s="191"/>
      <c r="C282" s="191"/>
      <c r="D282" s="7"/>
      <c r="E282" s="173"/>
      <c r="F282" s="192"/>
      <c r="G282" s="191"/>
      <c r="H282" s="138" t="s">
        <v>31</v>
      </c>
      <c r="I282" s="138"/>
      <c r="J282" s="27">
        <v>653491.6</v>
      </c>
    </row>
    <row r="283" spans="1:10" s="176" customFormat="1" x14ac:dyDescent="0.2">
      <c r="A283" s="131" t="s">
        <v>210</v>
      </c>
      <c r="B283" s="137">
        <f ca="1">TODAY()</f>
        <v>45527</v>
      </c>
      <c r="D283" s="29"/>
      <c r="E283" s="8"/>
      <c r="F283" s="8"/>
      <c r="G283" s="8"/>
      <c r="H283" s="8"/>
      <c r="I283" s="8"/>
      <c r="J283" s="8"/>
    </row>
    <row r="284" spans="1:10" s="176" customFormat="1" ht="54.75" customHeight="1" x14ac:dyDescent="0.2">
      <c r="B284" s="261"/>
      <c r="C284" s="172" t="s">
        <v>83</v>
      </c>
      <c r="E284" s="261"/>
      <c r="F284" s="261"/>
      <c r="G284" s="261"/>
      <c r="H284" s="261"/>
      <c r="I284" s="261"/>
      <c r="J284" s="261"/>
    </row>
  </sheetData>
  <mergeCells count="6">
    <mergeCell ref="A282:C282"/>
    <mergeCell ref="F282:G282"/>
    <mergeCell ref="C2:C3"/>
    <mergeCell ref="D2:E3"/>
    <mergeCell ref="F2:J3"/>
    <mergeCell ref="A4:J4"/>
  </mergeCells>
  <pageMargins left="0.51181102362204722" right="0.51181102362204722" top="0.59055118110236227" bottom="0.78740157480314965" header="0.51181102362204722" footer="0.51181102362204722"/>
  <pageSetup paperSize="9" scale="65" fitToHeight="0" orientation="landscape" r:id="rId1"/>
  <headerFoot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3C96-C2F2-4465-892D-E8E2357D1DA4}">
  <sheetPr>
    <pageSetUpPr fitToPage="1"/>
  </sheetPr>
  <dimension ref="A1:K769"/>
  <sheetViews>
    <sheetView showOutlineSymbols="0" showWhiteSpace="0" workbookViewId="0">
      <selection activeCell="D10" sqref="D10"/>
    </sheetView>
  </sheetViews>
  <sheetFormatPr defaultRowHeight="14.25" x14ac:dyDescent="0.2"/>
  <cols>
    <col min="1" max="1" width="10" style="2" bestFit="1" customWidth="1"/>
    <col min="2" max="2" width="12" style="2" bestFit="1" customWidth="1"/>
    <col min="3" max="3" width="10" style="2" bestFit="1" customWidth="1"/>
    <col min="4" max="4" width="60" style="2" bestFit="1" customWidth="1"/>
    <col min="5" max="5" width="14.375" style="2" customWidth="1"/>
    <col min="6" max="7" width="12" style="2" bestFit="1" customWidth="1"/>
    <col min="8" max="8" width="13.625" style="2" customWidth="1"/>
    <col min="9" max="9" width="10" style="2" customWidth="1"/>
    <col min="10" max="10" width="12.375" style="2" bestFit="1" customWidth="1"/>
    <col min="11" max="16384" width="9" style="2"/>
  </cols>
  <sheetData>
    <row r="1" spans="1:11" ht="15" customHeight="1" x14ac:dyDescent="0.2">
      <c r="A1" s="130"/>
      <c r="B1" s="130"/>
      <c r="C1" s="205" t="s">
        <v>74</v>
      </c>
      <c r="D1" s="206"/>
      <c r="E1" s="168" t="s">
        <v>33</v>
      </c>
      <c r="F1" s="145">
        <v>0.22850000000000001</v>
      </c>
      <c r="G1" s="171"/>
      <c r="H1" s="208" t="s">
        <v>35</v>
      </c>
      <c r="I1" s="209"/>
      <c r="J1" s="209"/>
      <c r="K1" s="149"/>
    </row>
    <row r="2" spans="1:11" ht="56.25" customHeight="1" x14ac:dyDescent="0.2">
      <c r="A2" s="1"/>
      <c r="B2" s="170"/>
      <c r="C2" s="193" t="s">
        <v>216</v>
      </c>
      <c r="D2" s="207"/>
      <c r="E2" s="182" t="s">
        <v>34</v>
      </c>
      <c r="F2" s="183"/>
      <c r="G2" s="183"/>
      <c r="H2" s="198" t="s">
        <v>217</v>
      </c>
      <c r="I2" s="188"/>
      <c r="J2" s="188"/>
      <c r="K2" s="165"/>
    </row>
    <row r="3" spans="1:11" s="148" customFormat="1" ht="1.5" customHeight="1" x14ac:dyDescent="0.25">
      <c r="A3" s="150"/>
      <c r="B3" s="150"/>
      <c r="C3" s="193"/>
      <c r="D3" s="207"/>
      <c r="E3" s="185"/>
      <c r="F3" s="186"/>
      <c r="G3" s="186"/>
      <c r="H3" s="199"/>
      <c r="I3" s="189"/>
      <c r="J3" s="189"/>
    </row>
    <row r="4" spans="1:11" s="22" customFormat="1" ht="18" customHeight="1" x14ac:dyDescent="0.25">
      <c r="A4" s="197" t="s">
        <v>62</v>
      </c>
      <c r="B4" s="197"/>
      <c r="C4" s="197"/>
      <c r="D4" s="197"/>
      <c r="E4" s="197"/>
      <c r="F4" s="197"/>
      <c r="G4" s="197"/>
      <c r="H4" s="197"/>
      <c r="I4" s="197"/>
      <c r="J4" s="197"/>
    </row>
    <row r="5" spans="1:11" s="22" customFormat="1" ht="15" x14ac:dyDescent="0.2">
      <c r="A5" s="180" t="s">
        <v>219</v>
      </c>
      <c r="B5" s="141" t="s">
        <v>2</v>
      </c>
      <c r="C5" s="180" t="s">
        <v>3</v>
      </c>
      <c r="D5" s="180" t="s">
        <v>4</v>
      </c>
      <c r="E5" s="203" t="s">
        <v>50</v>
      </c>
      <c r="F5" s="203"/>
      <c r="G5" s="19" t="s">
        <v>5</v>
      </c>
      <c r="H5" s="141" t="s">
        <v>6</v>
      </c>
      <c r="I5" s="141" t="s">
        <v>7</v>
      </c>
      <c r="J5" s="141" t="s">
        <v>9</v>
      </c>
    </row>
    <row r="6" spans="1:11" s="22" customFormat="1" ht="25.5" x14ac:dyDescent="0.2">
      <c r="A6" s="179" t="s">
        <v>49</v>
      </c>
      <c r="B6" s="24" t="s">
        <v>85</v>
      </c>
      <c r="C6" s="179" t="s">
        <v>32</v>
      </c>
      <c r="D6" s="179" t="s">
        <v>86</v>
      </c>
      <c r="E6" s="202" t="s">
        <v>61</v>
      </c>
      <c r="F6" s="202"/>
      <c r="G6" s="25" t="s">
        <v>27</v>
      </c>
      <c r="H6" s="153">
        <v>1</v>
      </c>
      <c r="I6" s="154">
        <v>969.86</v>
      </c>
      <c r="J6" s="154">
        <v>969.86</v>
      </c>
    </row>
    <row r="7" spans="1:11" s="22" customFormat="1" ht="38.25" x14ac:dyDescent="0.2">
      <c r="A7" s="178" t="s">
        <v>44</v>
      </c>
      <c r="B7" s="17" t="s">
        <v>107</v>
      </c>
      <c r="C7" s="178" t="s">
        <v>13</v>
      </c>
      <c r="D7" s="178" t="s">
        <v>108</v>
      </c>
      <c r="E7" s="201" t="s">
        <v>53</v>
      </c>
      <c r="F7" s="201"/>
      <c r="G7" s="16" t="s">
        <v>14</v>
      </c>
      <c r="H7" s="155">
        <v>0.1</v>
      </c>
      <c r="I7" s="156">
        <v>480.14</v>
      </c>
      <c r="J7" s="156">
        <v>48.01</v>
      </c>
    </row>
    <row r="8" spans="1:11" s="22" customFormat="1" ht="25.5" x14ac:dyDescent="0.2">
      <c r="A8" s="178" t="s">
        <v>44</v>
      </c>
      <c r="B8" s="17" t="s">
        <v>48</v>
      </c>
      <c r="C8" s="178" t="s">
        <v>13</v>
      </c>
      <c r="D8" s="178" t="s">
        <v>47</v>
      </c>
      <c r="E8" s="201" t="s">
        <v>46</v>
      </c>
      <c r="F8" s="201"/>
      <c r="G8" s="16" t="s">
        <v>45</v>
      </c>
      <c r="H8" s="155">
        <v>2</v>
      </c>
      <c r="I8" s="156">
        <v>22.58</v>
      </c>
      <c r="J8" s="156">
        <v>45.16</v>
      </c>
    </row>
    <row r="9" spans="1:11" s="22" customFormat="1" ht="25.5" x14ac:dyDescent="0.2">
      <c r="A9" s="175" t="s">
        <v>42</v>
      </c>
      <c r="B9" s="15" t="s">
        <v>109</v>
      </c>
      <c r="C9" s="175" t="s">
        <v>110</v>
      </c>
      <c r="D9" s="175" t="s">
        <v>1342</v>
      </c>
      <c r="E9" s="204" t="s">
        <v>41</v>
      </c>
      <c r="F9" s="204"/>
      <c r="G9" s="14" t="s">
        <v>17</v>
      </c>
      <c r="H9" s="157">
        <v>6</v>
      </c>
      <c r="I9" s="158">
        <v>95.52</v>
      </c>
      <c r="J9" s="158">
        <v>573.12</v>
      </c>
    </row>
    <row r="10" spans="1:11" s="22" customFormat="1" ht="25.5" x14ac:dyDescent="0.2">
      <c r="A10" s="175" t="s">
        <v>42</v>
      </c>
      <c r="B10" s="15" t="s">
        <v>52</v>
      </c>
      <c r="C10" s="175" t="s">
        <v>13</v>
      </c>
      <c r="D10" s="175" t="s">
        <v>51</v>
      </c>
      <c r="E10" s="204" t="s">
        <v>41</v>
      </c>
      <c r="F10" s="204"/>
      <c r="G10" s="14" t="s">
        <v>20</v>
      </c>
      <c r="H10" s="157">
        <v>9.5</v>
      </c>
      <c r="I10" s="158">
        <v>24.49</v>
      </c>
      <c r="J10" s="158">
        <v>232.65</v>
      </c>
    </row>
    <row r="11" spans="1:11" s="22" customFormat="1" ht="38.25" x14ac:dyDescent="0.2">
      <c r="A11" s="175" t="s">
        <v>42</v>
      </c>
      <c r="B11" s="15" t="s">
        <v>111</v>
      </c>
      <c r="C11" s="175" t="s">
        <v>13</v>
      </c>
      <c r="D11" s="175" t="s">
        <v>112</v>
      </c>
      <c r="E11" s="204" t="s">
        <v>41</v>
      </c>
      <c r="F11" s="204"/>
      <c r="G11" s="14" t="s">
        <v>20</v>
      </c>
      <c r="H11" s="157">
        <v>14.3</v>
      </c>
      <c r="I11" s="158">
        <v>4.96</v>
      </c>
      <c r="J11" s="158">
        <v>70.92</v>
      </c>
    </row>
    <row r="12" spans="1:11" s="22" customFormat="1" ht="25.5" x14ac:dyDescent="0.2">
      <c r="A12" s="177"/>
      <c r="B12" s="177"/>
      <c r="C12" s="177"/>
      <c r="D12" s="177"/>
      <c r="E12" s="177" t="s">
        <v>40</v>
      </c>
      <c r="F12" s="13">
        <v>44.31</v>
      </c>
      <c r="G12" s="177" t="s">
        <v>39</v>
      </c>
      <c r="H12" s="13">
        <v>0</v>
      </c>
      <c r="I12" s="177" t="s">
        <v>38</v>
      </c>
      <c r="J12" s="13">
        <v>44.31</v>
      </c>
    </row>
    <row r="13" spans="1:11" s="22" customFormat="1" ht="15" thickBot="1" x14ac:dyDescent="0.25">
      <c r="A13" s="177"/>
      <c r="B13" s="177"/>
      <c r="C13" s="177"/>
      <c r="D13" s="177"/>
      <c r="E13" s="177" t="s">
        <v>37</v>
      </c>
      <c r="F13" s="13">
        <v>221.61</v>
      </c>
      <c r="G13" s="177"/>
      <c r="H13" s="200" t="s">
        <v>36</v>
      </c>
      <c r="I13" s="200"/>
      <c r="J13" s="13">
        <v>1191.47</v>
      </c>
    </row>
    <row r="14" spans="1:11" s="22" customFormat="1" ht="15" thickTop="1" x14ac:dyDescent="0.2">
      <c r="A14" s="28"/>
      <c r="B14" s="28"/>
      <c r="C14" s="28"/>
      <c r="D14" s="28"/>
      <c r="E14" s="28"/>
      <c r="F14" s="28"/>
      <c r="G14" s="28"/>
      <c r="H14" s="28"/>
      <c r="I14" s="28"/>
      <c r="J14" s="28"/>
    </row>
    <row r="15" spans="1:11" s="22" customFormat="1" ht="15" x14ac:dyDescent="0.2">
      <c r="A15" s="180" t="s">
        <v>221</v>
      </c>
      <c r="B15" s="141" t="s">
        <v>2</v>
      </c>
      <c r="C15" s="180" t="s">
        <v>3</v>
      </c>
      <c r="D15" s="180" t="s">
        <v>4</v>
      </c>
      <c r="E15" s="203" t="s">
        <v>50</v>
      </c>
      <c r="F15" s="203"/>
      <c r="G15" s="19" t="s">
        <v>5</v>
      </c>
      <c r="H15" s="141" t="s">
        <v>6</v>
      </c>
      <c r="I15" s="141" t="s">
        <v>7</v>
      </c>
      <c r="J15" s="141" t="s">
        <v>9</v>
      </c>
    </row>
    <row r="16" spans="1:11" s="22" customFormat="1" x14ac:dyDescent="0.2">
      <c r="A16" s="179" t="s">
        <v>49</v>
      </c>
      <c r="B16" s="24" t="s">
        <v>93</v>
      </c>
      <c r="C16" s="179" t="s">
        <v>32</v>
      </c>
      <c r="D16" s="179" t="s">
        <v>94</v>
      </c>
      <c r="E16" s="202" t="s">
        <v>61</v>
      </c>
      <c r="F16" s="202"/>
      <c r="G16" s="25" t="s">
        <v>17</v>
      </c>
      <c r="H16" s="153">
        <v>1</v>
      </c>
      <c r="I16" s="154">
        <v>75.010000000000005</v>
      </c>
      <c r="J16" s="154">
        <v>75.010000000000005</v>
      </c>
    </row>
    <row r="17" spans="1:10" s="22" customFormat="1" ht="25.5" x14ac:dyDescent="0.2">
      <c r="A17" s="178" t="s">
        <v>44</v>
      </c>
      <c r="B17" s="17" t="s">
        <v>55</v>
      </c>
      <c r="C17" s="178" t="s">
        <v>13</v>
      </c>
      <c r="D17" s="178" t="s">
        <v>54</v>
      </c>
      <c r="E17" s="201" t="s">
        <v>46</v>
      </c>
      <c r="F17" s="201"/>
      <c r="G17" s="16" t="s">
        <v>45</v>
      </c>
      <c r="H17" s="155">
        <v>0.18970000000000001</v>
      </c>
      <c r="I17" s="156">
        <v>24.18</v>
      </c>
      <c r="J17" s="156">
        <v>4.58</v>
      </c>
    </row>
    <row r="18" spans="1:10" s="22" customFormat="1" ht="25.5" x14ac:dyDescent="0.2">
      <c r="A18" s="178" t="s">
        <v>44</v>
      </c>
      <c r="B18" s="17" t="s">
        <v>113</v>
      </c>
      <c r="C18" s="178" t="s">
        <v>13</v>
      </c>
      <c r="D18" s="178" t="s">
        <v>114</v>
      </c>
      <c r="E18" s="201" t="s">
        <v>59</v>
      </c>
      <c r="F18" s="201"/>
      <c r="G18" s="16" t="s">
        <v>60</v>
      </c>
      <c r="H18" s="155">
        <v>4.4000000000000003E-3</v>
      </c>
      <c r="I18" s="156">
        <v>32.53</v>
      </c>
      <c r="J18" s="156">
        <v>0.14000000000000001</v>
      </c>
    </row>
    <row r="19" spans="1:10" s="22" customFormat="1" ht="25.5" x14ac:dyDescent="0.2">
      <c r="A19" s="178" t="s">
        <v>44</v>
      </c>
      <c r="B19" s="17" t="s">
        <v>115</v>
      </c>
      <c r="C19" s="178" t="s">
        <v>13</v>
      </c>
      <c r="D19" s="178" t="s">
        <v>116</v>
      </c>
      <c r="E19" s="201" t="s">
        <v>59</v>
      </c>
      <c r="F19" s="201"/>
      <c r="G19" s="16" t="s">
        <v>58</v>
      </c>
      <c r="H19" s="155">
        <v>1.9099999999999999E-2</v>
      </c>
      <c r="I19" s="156">
        <v>31.5</v>
      </c>
      <c r="J19" s="156">
        <v>0.6</v>
      </c>
    </row>
    <row r="20" spans="1:10" s="22" customFormat="1" ht="25.5" x14ac:dyDescent="0.2">
      <c r="A20" s="178" t="s">
        <v>44</v>
      </c>
      <c r="B20" s="17" t="s">
        <v>117</v>
      </c>
      <c r="C20" s="178" t="s">
        <v>13</v>
      </c>
      <c r="D20" s="178" t="s">
        <v>118</v>
      </c>
      <c r="E20" s="201" t="s">
        <v>53</v>
      </c>
      <c r="F20" s="201"/>
      <c r="G20" s="16" t="s">
        <v>14</v>
      </c>
      <c r="H20" s="155">
        <v>1.1999999999999999E-3</v>
      </c>
      <c r="I20" s="156">
        <v>502.29</v>
      </c>
      <c r="J20" s="156">
        <v>0.6</v>
      </c>
    </row>
    <row r="21" spans="1:10" s="22" customFormat="1" ht="25.5" x14ac:dyDescent="0.2">
      <c r="A21" s="178" t="s">
        <v>44</v>
      </c>
      <c r="B21" s="17" t="s">
        <v>57</v>
      </c>
      <c r="C21" s="178" t="s">
        <v>13</v>
      </c>
      <c r="D21" s="178" t="s">
        <v>56</v>
      </c>
      <c r="E21" s="201" t="s">
        <v>46</v>
      </c>
      <c r="F21" s="201"/>
      <c r="G21" s="16" t="s">
        <v>45</v>
      </c>
      <c r="H21" s="155">
        <v>0.56910000000000005</v>
      </c>
      <c r="I21" s="156">
        <v>30.5</v>
      </c>
      <c r="J21" s="156">
        <v>17.350000000000001</v>
      </c>
    </row>
    <row r="22" spans="1:10" s="22" customFormat="1" x14ac:dyDescent="0.2">
      <c r="A22" s="175" t="s">
        <v>42</v>
      </c>
      <c r="B22" s="15" t="s">
        <v>119</v>
      </c>
      <c r="C22" s="175" t="s">
        <v>13</v>
      </c>
      <c r="D22" s="175" t="s">
        <v>120</v>
      </c>
      <c r="E22" s="204" t="s">
        <v>41</v>
      </c>
      <c r="F22" s="204"/>
      <c r="G22" s="14" t="s">
        <v>24</v>
      </c>
      <c r="H22" s="157">
        <v>4.2799999999999998E-2</v>
      </c>
      <c r="I22" s="158">
        <v>17.190000000000001</v>
      </c>
      <c r="J22" s="158">
        <v>0.73</v>
      </c>
    </row>
    <row r="23" spans="1:10" s="22" customFormat="1" ht="38.25" x14ac:dyDescent="0.2">
      <c r="A23" s="175" t="s">
        <v>42</v>
      </c>
      <c r="B23" s="15" t="s">
        <v>121</v>
      </c>
      <c r="C23" s="175" t="s">
        <v>13</v>
      </c>
      <c r="D23" s="175" t="s">
        <v>122</v>
      </c>
      <c r="E23" s="204" t="s">
        <v>41</v>
      </c>
      <c r="F23" s="204"/>
      <c r="G23" s="14" t="s">
        <v>17</v>
      </c>
      <c r="H23" s="157">
        <v>0.58530000000000004</v>
      </c>
      <c r="I23" s="158">
        <v>44.41</v>
      </c>
      <c r="J23" s="158">
        <v>25.99</v>
      </c>
    </row>
    <row r="24" spans="1:10" s="22" customFormat="1" ht="25.5" x14ac:dyDescent="0.2">
      <c r="A24" s="175" t="s">
        <v>42</v>
      </c>
      <c r="B24" s="15" t="s">
        <v>123</v>
      </c>
      <c r="C24" s="175" t="s">
        <v>13</v>
      </c>
      <c r="D24" s="175" t="s">
        <v>124</v>
      </c>
      <c r="E24" s="204" t="s">
        <v>41</v>
      </c>
      <c r="F24" s="204"/>
      <c r="G24" s="14" t="s">
        <v>27</v>
      </c>
      <c r="H24" s="157">
        <v>0.41</v>
      </c>
      <c r="I24" s="158">
        <v>25.03</v>
      </c>
      <c r="J24" s="158">
        <v>10.26</v>
      </c>
    </row>
    <row r="25" spans="1:10" s="22" customFormat="1" ht="25.5" x14ac:dyDescent="0.2">
      <c r="A25" s="175" t="s">
        <v>42</v>
      </c>
      <c r="B25" s="15" t="s">
        <v>125</v>
      </c>
      <c r="C25" s="175" t="s">
        <v>13</v>
      </c>
      <c r="D25" s="175" t="s">
        <v>126</v>
      </c>
      <c r="E25" s="204" t="s">
        <v>41</v>
      </c>
      <c r="F25" s="204"/>
      <c r="G25" s="14" t="s">
        <v>20</v>
      </c>
      <c r="H25" s="157">
        <v>1</v>
      </c>
      <c r="I25" s="158">
        <v>14.76</v>
      </c>
      <c r="J25" s="158">
        <v>14.76</v>
      </c>
    </row>
    <row r="26" spans="1:10" s="22" customFormat="1" ht="25.5" x14ac:dyDescent="0.2">
      <c r="A26" s="177"/>
      <c r="B26" s="177"/>
      <c r="C26" s="177"/>
      <c r="D26" s="177"/>
      <c r="E26" s="177" t="s">
        <v>40</v>
      </c>
      <c r="F26" s="13">
        <v>19.73</v>
      </c>
      <c r="G26" s="177" t="s">
        <v>39</v>
      </c>
      <c r="H26" s="13">
        <v>0</v>
      </c>
      <c r="I26" s="177" t="s">
        <v>38</v>
      </c>
      <c r="J26" s="13">
        <v>19.73</v>
      </c>
    </row>
    <row r="27" spans="1:10" s="22" customFormat="1" ht="15" thickBot="1" x14ac:dyDescent="0.25">
      <c r="A27" s="177"/>
      <c r="B27" s="177"/>
      <c r="C27" s="177"/>
      <c r="D27" s="177"/>
      <c r="E27" s="177" t="s">
        <v>37</v>
      </c>
      <c r="F27" s="13">
        <v>17.13</v>
      </c>
      <c r="G27" s="177"/>
      <c r="H27" s="200" t="s">
        <v>36</v>
      </c>
      <c r="I27" s="200"/>
      <c r="J27" s="13">
        <v>92.14</v>
      </c>
    </row>
    <row r="28" spans="1:10" s="22" customFormat="1" ht="15" thickTop="1" x14ac:dyDescent="0.2">
      <c r="A28" s="28"/>
      <c r="B28" s="28"/>
      <c r="C28" s="28"/>
      <c r="D28" s="28"/>
      <c r="E28" s="28"/>
      <c r="F28" s="28"/>
      <c r="G28" s="28"/>
      <c r="H28" s="28"/>
      <c r="I28" s="28"/>
      <c r="J28" s="28"/>
    </row>
    <row r="29" spans="1:10" s="22" customFormat="1" ht="15" x14ac:dyDescent="0.2">
      <c r="A29" s="180" t="s">
        <v>1622</v>
      </c>
      <c r="B29" s="141" t="s">
        <v>2</v>
      </c>
      <c r="C29" s="180" t="s">
        <v>3</v>
      </c>
      <c r="D29" s="180" t="s">
        <v>4</v>
      </c>
      <c r="E29" s="203" t="s">
        <v>50</v>
      </c>
      <c r="F29" s="203"/>
      <c r="G29" s="19" t="s">
        <v>5</v>
      </c>
      <c r="H29" s="141" t="s">
        <v>6</v>
      </c>
      <c r="I29" s="141" t="s">
        <v>7</v>
      </c>
      <c r="J29" s="141" t="s">
        <v>9</v>
      </c>
    </row>
    <row r="30" spans="1:10" s="22" customFormat="1" ht="25.5" x14ac:dyDescent="0.2">
      <c r="A30" s="179" t="s">
        <v>49</v>
      </c>
      <c r="B30" s="24" t="s">
        <v>1623</v>
      </c>
      <c r="C30" s="179" t="s">
        <v>32</v>
      </c>
      <c r="D30" s="179" t="s">
        <v>1624</v>
      </c>
      <c r="E30" s="202" t="s">
        <v>61</v>
      </c>
      <c r="F30" s="202"/>
      <c r="G30" s="25" t="s">
        <v>17</v>
      </c>
      <c r="H30" s="153">
        <v>1</v>
      </c>
      <c r="I30" s="154">
        <v>305.94</v>
      </c>
      <c r="J30" s="154">
        <v>305.94</v>
      </c>
    </row>
    <row r="31" spans="1:10" s="22" customFormat="1" ht="25.5" x14ac:dyDescent="0.2">
      <c r="A31" s="178" t="s">
        <v>44</v>
      </c>
      <c r="B31" s="17" t="s">
        <v>924</v>
      </c>
      <c r="C31" s="178" t="s">
        <v>13</v>
      </c>
      <c r="D31" s="178" t="s">
        <v>925</v>
      </c>
      <c r="E31" s="201" t="s">
        <v>1119</v>
      </c>
      <c r="F31" s="201"/>
      <c r="G31" s="16" t="s">
        <v>17</v>
      </c>
      <c r="H31" s="155">
        <v>0.48370000000000002</v>
      </c>
      <c r="I31" s="156">
        <v>12.68</v>
      </c>
      <c r="J31" s="156">
        <v>6.13</v>
      </c>
    </row>
    <row r="32" spans="1:10" s="22" customFormat="1" ht="51" x14ac:dyDescent="0.2">
      <c r="A32" s="178" t="s">
        <v>44</v>
      </c>
      <c r="B32" s="17" t="s">
        <v>2519</v>
      </c>
      <c r="C32" s="178" t="s">
        <v>13</v>
      </c>
      <c r="D32" s="178" t="s">
        <v>2520</v>
      </c>
      <c r="E32" s="201" t="s">
        <v>1130</v>
      </c>
      <c r="F32" s="201"/>
      <c r="G32" s="16" t="s">
        <v>20</v>
      </c>
      <c r="H32" s="155">
        <v>0.22189999999999999</v>
      </c>
      <c r="I32" s="156">
        <v>9.64</v>
      </c>
      <c r="J32" s="156">
        <v>2.13</v>
      </c>
    </row>
    <row r="33" spans="1:10" s="22" customFormat="1" ht="38.25" x14ac:dyDescent="0.2">
      <c r="A33" s="178" t="s">
        <v>44</v>
      </c>
      <c r="B33" s="17" t="s">
        <v>2521</v>
      </c>
      <c r="C33" s="178" t="s">
        <v>13</v>
      </c>
      <c r="D33" s="178" t="s">
        <v>2522</v>
      </c>
      <c r="E33" s="201" t="s">
        <v>1217</v>
      </c>
      <c r="F33" s="201"/>
      <c r="G33" s="16" t="s">
        <v>20</v>
      </c>
      <c r="H33" s="155">
        <v>0.3397</v>
      </c>
      <c r="I33" s="156">
        <v>10.1</v>
      </c>
      <c r="J33" s="156">
        <v>3.43</v>
      </c>
    </row>
    <row r="34" spans="1:10" s="22" customFormat="1" ht="38.25" x14ac:dyDescent="0.2">
      <c r="A34" s="178" t="s">
        <v>44</v>
      </c>
      <c r="B34" s="17" t="s">
        <v>2523</v>
      </c>
      <c r="C34" s="178" t="s">
        <v>13</v>
      </c>
      <c r="D34" s="178" t="s">
        <v>2524</v>
      </c>
      <c r="E34" s="201" t="s">
        <v>1217</v>
      </c>
      <c r="F34" s="201"/>
      <c r="G34" s="16" t="s">
        <v>20</v>
      </c>
      <c r="H34" s="155">
        <v>0.22189999999999999</v>
      </c>
      <c r="I34" s="156">
        <v>13.66</v>
      </c>
      <c r="J34" s="156">
        <v>3.03</v>
      </c>
    </row>
    <row r="35" spans="1:10" s="22" customFormat="1" ht="38.25" x14ac:dyDescent="0.2">
      <c r="A35" s="178" t="s">
        <v>44</v>
      </c>
      <c r="B35" s="17" t="s">
        <v>586</v>
      </c>
      <c r="C35" s="178" t="s">
        <v>13</v>
      </c>
      <c r="D35" s="178" t="s">
        <v>2525</v>
      </c>
      <c r="E35" s="201" t="s">
        <v>1217</v>
      </c>
      <c r="F35" s="201"/>
      <c r="G35" s="16" t="s">
        <v>20</v>
      </c>
      <c r="H35" s="155">
        <v>0.93340000000000001</v>
      </c>
      <c r="I35" s="156">
        <v>3.19</v>
      </c>
      <c r="J35" s="156">
        <v>2.97</v>
      </c>
    </row>
    <row r="36" spans="1:10" s="22" customFormat="1" ht="38.25" x14ac:dyDescent="0.2">
      <c r="A36" s="178" t="s">
        <v>44</v>
      </c>
      <c r="B36" s="17" t="s">
        <v>593</v>
      </c>
      <c r="C36" s="178" t="s">
        <v>13</v>
      </c>
      <c r="D36" s="178" t="s">
        <v>594</v>
      </c>
      <c r="E36" s="201" t="s">
        <v>1217</v>
      </c>
      <c r="F36" s="201"/>
      <c r="G36" s="16" t="s">
        <v>20</v>
      </c>
      <c r="H36" s="155">
        <v>0.94720000000000004</v>
      </c>
      <c r="I36" s="156">
        <v>4.59</v>
      </c>
      <c r="J36" s="156">
        <v>4.34</v>
      </c>
    </row>
    <row r="37" spans="1:10" s="22" customFormat="1" ht="25.5" x14ac:dyDescent="0.2">
      <c r="A37" s="178" t="s">
        <v>44</v>
      </c>
      <c r="B37" s="17" t="s">
        <v>556</v>
      </c>
      <c r="C37" s="178" t="s">
        <v>13</v>
      </c>
      <c r="D37" s="178" t="s">
        <v>557</v>
      </c>
      <c r="E37" s="201" t="s">
        <v>1217</v>
      </c>
      <c r="F37" s="201"/>
      <c r="G37" s="16" t="s">
        <v>27</v>
      </c>
      <c r="H37" s="155">
        <v>1.66E-2</v>
      </c>
      <c r="I37" s="156">
        <v>52.92</v>
      </c>
      <c r="J37" s="156">
        <v>0.87</v>
      </c>
    </row>
    <row r="38" spans="1:10" s="22" customFormat="1" ht="25.5" x14ac:dyDescent="0.2">
      <c r="A38" s="178" t="s">
        <v>44</v>
      </c>
      <c r="B38" s="17" t="s">
        <v>559</v>
      </c>
      <c r="C38" s="178" t="s">
        <v>13</v>
      </c>
      <c r="D38" s="178" t="s">
        <v>560</v>
      </c>
      <c r="E38" s="201" t="s">
        <v>1217</v>
      </c>
      <c r="F38" s="201"/>
      <c r="G38" s="16" t="s">
        <v>27</v>
      </c>
      <c r="H38" s="155">
        <v>3.3099999999999997E-2</v>
      </c>
      <c r="I38" s="156">
        <v>36.44</v>
      </c>
      <c r="J38" s="156">
        <v>1.2</v>
      </c>
    </row>
    <row r="39" spans="1:10" s="22" customFormat="1" ht="25.5" x14ac:dyDescent="0.2">
      <c r="A39" s="178" t="s">
        <v>44</v>
      </c>
      <c r="B39" s="17" t="s">
        <v>2526</v>
      </c>
      <c r="C39" s="178" t="s">
        <v>13</v>
      </c>
      <c r="D39" s="178" t="s">
        <v>2527</v>
      </c>
      <c r="E39" s="201" t="s">
        <v>1217</v>
      </c>
      <c r="F39" s="201"/>
      <c r="G39" s="16" t="s">
        <v>27</v>
      </c>
      <c r="H39" s="155">
        <v>3.3099999999999997E-2</v>
      </c>
      <c r="I39" s="156">
        <v>38.89</v>
      </c>
      <c r="J39" s="156">
        <v>1.28</v>
      </c>
    </row>
    <row r="40" spans="1:10" s="22" customFormat="1" ht="51" x14ac:dyDescent="0.2">
      <c r="A40" s="178" t="s">
        <v>44</v>
      </c>
      <c r="B40" s="17" t="s">
        <v>982</v>
      </c>
      <c r="C40" s="178" t="s">
        <v>13</v>
      </c>
      <c r="D40" s="178" t="s">
        <v>983</v>
      </c>
      <c r="E40" s="201" t="s">
        <v>1131</v>
      </c>
      <c r="F40" s="201"/>
      <c r="G40" s="16" t="s">
        <v>17</v>
      </c>
      <c r="H40" s="155">
        <v>1.2466999999999999</v>
      </c>
      <c r="I40" s="156">
        <v>49.6</v>
      </c>
      <c r="J40" s="156">
        <v>61.83</v>
      </c>
    </row>
    <row r="41" spans="1:10" s="22" customFormat="1" ht="25.5" x14ac:dyDescent="0.2">
      <c r="A41" s="178" t="s">
        <v>44</v>
      </c>
      <c r="B41" s="17" t="s">
        <v>2528</v>
      </c>
      <c r="C41" s="178" t="s">
        <v>13</v>
      </c>
      <c r="D41" s="178" t="s">
        <v>2529</v>
      </c>
      <c r="E41" s="201" t="s">
        <v>1217</v>
      </c>
      <c r="F41" s="201"/>
      <c r="G41" s="16" t="s">
        <v>20</v>
      </c>
      <c r="H41" s="155">
        <v>0.1656</v>
      </c>
      <c r="I41" s="156">
        <v>15.77</v>
      </c>
      <c r="J41" s="156">
        <v>2.61</v>
      </c>
    </row>
    <row r="42" spans="1:10" s="22" customFormat="1" ht="25.5" x14ac:dyDescent="0.2">
      <c r="A42" s="178" t="s">
        <v>44</v>
      </c>
      <c r="B42" s="17" t="s">
        <v>1053</v>
      </c>
      <c r="C42" s="178" t="s">
        <v>13</v>
      </c>
      <c r="D42" s="178" t="s">
        <v>1054</v>
      </c>
      <c r="E42" s="201" t="s">
        <v>43</v>
      </c>
      <c r="F42" s="201"/>
      <c r="G42" s="16" t="s">
        <v>14</v>
      </c>
      <c r="H42" s="155">
        <v>1.2999999999999999E-3</v>
      </c>
      <c r="I42" s="156">
        <v>89.32</v>
      </c>
      <c r="J42" s="156">
        <v>0.11</v>
      </c>
    </row>
    <row r="43" spans="1:10" s="22" customFormat="1" ht="51" x14ac:dyDescent="0.2">
      <c r="A43" s="178" t="s">
        <v>44</v>
      </c>
      <c r="B43" s="17" t="s">
        <v>2530</v>
      </c>
      <c r="C43" s="178" t="s">
        <v>13</v>
      </c>
      <c r="D43" s="178" t="s">
        <v>2531</v>
      </c>
      <c r="E43" s="201" t="s">
        <v>1131</v>
      </c>
      <c r="F43" s="201"/>
      <c r="G43" s="16" t="s">
        <v>17</v>
      </c>
      <c r="H43" s="155">
        <v>1.2466999999999999</v>
      </c>
      <c r="I43" s="156">
        <v>47.65</v>
      </c>
      <c r="J43" s="156">
        <v>59.4</v>
      </c>
    </row>
    <row r="44" spans="1:10" s="22" customFormat="1" ht="25.5" x14ac:dyDescent="0.2">
      <c r="A44" s="178" t="s">
        <v>44</v>
      </c>
      <c r="B44" s="17" t="s">
        <v>2532</v>
      </c>
      <c r="C44" s="178" t="s">
        <v>13</v>
      </c>
      <c r="D44" s="178" t="s">
        <v>2533</v>
      </c>
      <c r="E44" s="201" t="s">
        <v>53</v>
      </c>
      <c r="F44" s="201"/>
      <c r="G44" s="16" t="s">
        <v>17</v>
      </c>
      <c r="H44" s="155">
        <v>1.2466999999999999</v>
      </c>
      <c r="I44" s="156">
        <v>40.4</v>
      </c>
      <c r="J44" s="156">
        <v>50.36</v>
      </c>
    </row>
    <row r="45" spans="1:10" s="22" customFormat="1" ht="38.25" x14ac:dyDescent="0.2">
      <c r="A45" s="178" t="s">
        <v>44</v>
      </c>
      <c r="B45" s="17" t="s">
        <v>2534</v>
      </c>
      <c r="C45" s="178" t="s">
        <v>13</v>
      </c>
      <c r="D45" s="178" t="s">
        <v>2535</v>
      </c>
      <c r="E45" s="201" t="s">
        <v>1217</v>
      </c>
      <c r="F45" s="201"/>
      <c r="G45" s="16" t="s">
        <v>27</v>
      </c>
      <c r="H45" s="155">
        <v>6.6199999999999995E-2</v>
      </c>
      <c r="I45" s="156">
        <v>24.48</v>
      </c>
      <c r="J45" s="156">
        <v>1.62</v>
      </c>
    </row>
    <row r="46" spans="1:10" s="22" customFormat="1" ht="25.5" x14ac:dyDescent="0.2">
      <c r="A46" s="178" t="s">
        <v>44</v>
      </c>
      <c r="B46" s="17" t="s">
        <v>2536</v>
      </c>
      <c r="C46" s="178" t="s">
        <v>13</v>
      </c>
      <c r="D46" s="178" t="s">
        <v>2537</v>
      </c>
      <c r="E46" s="201" t="s">
        <v>1217</v>
      </c>
      <c r="F46" s="201"/>
      <c r="G46" s="16" t="s">
        <v>27</v>
      </c>
      <c r="H46" s="155">
        <v>3.3099999999999997E-2</v>
      </c>
      <c r="I46" s="156">
        <v>75.099999999999994</v>
      </c>
      <c r="J46" s="156">
        <v>2.48</v>
      </c>
    </row>
    <row r="47" spans="1:10" s="22" customFormat="1" ht="38.25" x14ac:dyDescent="0.2">
      <c r="A47" s="178" t="s">
        <v>44</v>
      </c>
      <c r="B47" s="17" t="s">
        <v>2538</v>
      </c>
      <c r="C47" s="178" t="s">
        <v>13</v>
      </c>
      <c r="D47" s="178" t="s">
        <v>2539</v>
      </c>
      <c r="E47" s="201" t="s">
        <v>1217</v>
      </c>
      <c r="F47" s="201"/>
      <c r="G47" s="16" t="s">
        <v>27</v>
      </c>
      <c r="H47" s="155">
        <v>3.3099999999999997E-2</v>
      </c>
      <c r="I47" s="156">
        <v>187.5</v>
      </c>
      <c r="J47" s="156">
        <v>6.2</v>
      </c>
    </row>
    <row r="48" spans="1:10" s="22" customFormat="1" ht="25.5" x14ac:dyDescent="0.2">
      <c r="A48" s="178" t="s">
        <v>44</v>
      </c>
      <c r="B48" s="17" t="s">
        <v>2540</v>
      </c>
      <c r="C48" s="178" t="s">
        <v>13</v>
      </c>
      <c r="D48" s="178" t="s">
        <v>2541</v>
      </c>
      <c r="E48" s="201" t="s">
        <v>61</v>
      </c>
      <c r="F48" s="201"/>
      <c r="G48" s="16" t="s">
        <v>17</v>
      </c>
      <c r="H48" s="155">
        <v>9.8100000000000007E-2</v>
      </c>
      <c r="I48" s="156">
        <v>100.49</v>
      </c>
      <c r="J48" s="156">
        <v>9.85</v>
      </c>
    </row>
    <row r="49" spans="1:10" s="23" customFormat="1" ht="38.25" x14ac:dyDescent="0.2">
      <c r="A49" s="178" t="s">
        <v>44</v>
      </c>
      <c r="B49" s="17" t="s">
        <v>2542</v>
      </c>
      <c r="C49" s="178" t="s">
        <v>13</v>
      </c>
      <c r="D49" s="178" t="s">
        <v>2543</v>
      </c>
      <c r="E49" s="201" t="s">
        <v>61</v>
      </c>
      <c r="F49" s="201"/>
      <c r="G49" s="16" t="s">
        <v>17</v>
      </c>
      <c r="H49" s="155">
        <v>0.1129</v>
      </c>
      <c r="I49" s="156">
        <v>276.87</v>
      </c>
      <c r="J49" s="156">
        <v>31.25</v>
      </c>
    </row>
    <row r="50" spans="1:10" s="23" customFormat="1" ht="38.25" x14ac:dyDescent="0.2">
      <c r="A50" s="178" t="s">
        <v>44</v>
      </c>
      <c r="B50" s="17" t="s">
        <v>2544</v>
      </c>
      <c r="C50" s="178" t="s">
        <v>13</v>
      </c>
      <c r="D50" s="178" t="s">
        <v>2545</v>
      </c>
      <c r="E50" s="201" t="s">
        <v>61</v>
      </c>
      <c r="F50" s="201"/>
      <c r="G50" s="16" t="s">
        <v>17</v>
      </c>
      <c r="H50" s="155">
        <v>0.1532</v>
      </c>
      <c r="I50" s="156">
        <v>117.88</v>
      </c>
      <c r="J50" s="156">
        <v>18.05</v>
      </c>
    </row>
    <row r="51" spans="1:10" s="23" customFormat="1" ht="38.25" x14ac:dyDescent="0.2">
      <c r="A51" s="178" t="s">
        <v>44</v>
      </c>
      <c r="B51" s="17" t="s">
        <v>2546</v>
      </c>
      <c r="C51" s="178" t="s">
        <v>13</v>
      </c>
      <c r="D51" s="178" t="s">
        <v>2547</v>
      </c>
      <c r="E51" s="201" t="s">
        <v>61</v>
      </c>
      <c r="F51" s="201"/>
      <c r="G51" s="16" t="s">
        <v>17</v>
      </c>
      <c r="H51" s="155">
        <v>0.1195</v>
      </c>
      <c r="I51" s="156">
        <v>150.05000000000001</v>
      </c>
      <c r="J51" s="156">
        <v>17.93</v>
      </c>
    </row>
    <row r="52" spans="1:10" s="22" customFormat="1" ht="38.25" x14ac:dyDescent="0.2">
      <c r="A52" s="178" t="s">
        <v>44</v>
      </c>
      <c r="B52" s="17" t="s">
        <v>2548</v>
      </c>
      <c r="C52" s="178" t="s">
        <v>13</v>
      </c>
      <c r="D52" s="178" t="s">
        <v>2549</v>
      </c>
      <c r="E52" s="201" t="s">
        <v>1217</v>
      </c>
      <c r="F52" s="201"/>
      <c r="G52" s="16" t="s">
        <v>27</v>
      </c>
      <c r="H52" s="155">
        <v>1.66E-2</v>
      </c>
      <c r="I52" s="156">
        <v>93.06</v>
      </c>
      <c r="J52" s="156">
        <v>1.54</v>
      </c>
    </row>
    <row r="53" spans="1:10" ht="25.5" x14ac:dyDescent="0.2">
      <c r="A53" s="178" t="s">
        <v>44</v>
      </c>
      <c r="B53" s="17" t="s">
        <v>2550</v>
      </c>
      <c r="C53" s="178" t="s">
        <v>13</v>
      </c>
      <c r="D53" s="178" t="s">
        <v>2551</v>
      </c>
      <c r="E53" s="201" t="s">
        <v>1217</v>
      </c>
      <c r="F53" s="201"/>
      <c r="G53" s="16" t="s">
        <v>27</v>
      </c>
      <c r="H53" s="155">
        <v>8.2799999999999999E-2</v>
      </c>
      <c r="I53" s="156">
        <v>27.91</v>
      </c>
      <c r="J53" s="156">
        <v>2.31</v>
      </c>
    </row>
    <row r="54" spans="1:10" ht="51" x14ac:dyDescent="0.2">
      <c r="A54" s="178" t="s">
        <v>44</v>
      </c>
      <c r="B54" s="17" t="s">
        <v>580</v>
      </c>
      <c r="C54" s="178" t="s">
        <v>32</v>
      </c>
      <c r="D54" s="178" t="s">
        <v>2552</v>
      </c>
      <c r="E54" s="201" t="s">
        <v>1217</v>
      </c>
      <c r="F54" s="201"/>
      <c r="G54" s="16" t="s">
        <v>27</v>
      </c>
      <c r="H54" s="155">
        <v>0.13250000000000001</v>
      </c>
      <c r="I54" s="156">
        <v>73.650000000000006</v>
      </c>
      <c r="J54" s="156">
        <v>9.75</v>
      </c>
    </row>
    <row r="55" spans="1:10" ht="25.5" x14ac:dyDescent="0.2">
      <c r="A55" s="175" t="s">
        <v>42</v>
      </c>
      <c r="B55" s="15" t="s">
        <v>2553</v>
      </c>
      <c r="C55" s="175" t="s">
        <v>13</v>
      </c>
      <c r="D55" s="175" t="s">
        <v>2554</v>
      </c>
      <c r="E55" s="204" t="s">
        <v>41</v>
      </c>
      <c r="F55" s="204"/>
      <c r="G55" s="14" t="s">
        <v>27</v>
      </c>
      <c r="H55" s="157">
        <v>1.66E-2</v>
      </c>
      <c r="I55" s="158">
        <v>161.87</v>
      </c>
      <c r="J55" s="158">
        <v>2.68</v>
      </c>
    </row>
    <row r="56" spans="1:10" ht="25.5" x14ac:dyDescent="0.2">
      <c r="A56" s="175" t="s">
        <v>42</v>
      </c>
      <c r="B56" s="15" t="s">
        <v>2555</v>
      </c>
      <c r="C56" s="175" t="s">
        <v>13</v>
      </c>
      <c r="D56" s="175" t="s">
        <v>2556</v>
      </c>
      <c r="E56" s="204" t="s">
        <v>41</v>
      </c>
      <c r="F56" s="204"/>
      <c r="G56" s="14" t="s">
        <v>27</v>
      </c>
      <c r="H56" s="157">
        <v>1.66E-2</v>
      </c>
      <c r="I56" s="158">
        <v>156.53</v>
      </c>
      <c r="J56" s="158">
        <v>2.59</v>
      </c>
    </row>
    <row r="57" spans="1:10" ht="25.5" x14ac:dyDescent="0.2">
      <c r="A57" s="177"/>
      <c r="B57" s="177"/>
      <c r="C57" s="177"/>
      <c r="D57" s="177"/>
      <c r="E57" s="177" t="s">
        <v>40</v>
      </c>
      <c r="F57" s="13">
        <v>72.78</v>
      </c>
      <c r="G57" s="177" t="s">
        <v>39</v>
      </c>
      <c r="H57" s="13">
        <v>0</v>
      </c>
      <c r="I57" s="177" t="s">
        <v>38</v>
      </c>
      <c r="J57" s="13">
        <v>72.78</v>
      </c>
    </row>
    <row r="58" spans="1:10" ht="15" thickBot="1" x14ac:dyDescent="0.25">
      <c r="A58" s="177"/>
      <c r="B58" s="177"/>
      <c r="C58" s="177"/>
      <c r="D58" s="177"/>
      <c r="E58" s="177" t="s">
        <v>37</v>
      </c>
      <c r="F58" s="13">
        <v>69.900000000000006</v>
      </c>
      <c r="G58" s="177"/>
      <c r="H58" s="200" t="s">
        <v>36</v>
      </c>
      <c r="I58" s="200"/>
      <c r="J58" s="13">
        <v>375.84</v>
      </c>
    </row>
    <row r="59" spans="1:10" ht="15" thickTop="1" x14ac:dyDescent="0.2">
      <c r="A59" s="28"/>
      <c r="B59" s="28"/>
      <c r="C59" s="28"/>
      <c r="D59" s="28"/>
      <c r="E59" s="28"/>
      <c r="F59" s="28"/>
      <c r="G59" s="28"/>
      <c r="H59" s="28"/>
      <c r="I59" s="28"/>
      <c r="J59" s="28"/>
    </row>
    <row r="60" spans="1:10" ht="15" x14ac:dyDescent="0.2">
      <c r="A60" s="180" t="s">
        <v>1625</v>
      </c>
      <c r="B60" s="141" t="s">
        <v>2</v>
      </c>
      <c r="C60" s="180" t="s">
        <v>3</v>
      </c>
      <c r="D60" s="180" t="s">
        <v>4</v>
      </c>
      <c r="E60" s="203" t="s">
        <v>50</v>
      </c>
      <c r="F60" s="203"/>
      <c r="G60" s="19" t="s">
        <v>5</v>
      </c>
      <c r="H60" s="141" t="s">
        <v>6</v>
      </c>
      <c r="I60" s="141" t="s">
        <v>7</v>
      </c>
      <c r="J60" s="141" t="s">
        <v>9</v>
      </c>
    </row>
    <row r="61" spans="1:10" s="30" customFormat="1" ht="38.25" x14ac:dyDescent="0.2">
      <c r="A61" s="179" t="s">
        <v>49</v>
      </c>
      <c r="B61" s="24" t="s">
        <v>1626</v>
      </c>
      <c r="C61" s="179" t="s">
        <v>32</v>
      </c>
      <c r="D61" s="179" t="s">
        <v>1627</v>
      </c>
      <c r="E61" s="202" t="s">
        <v>61</v>
      </c>
      <c r="F61" s="202"/>
      <c r="G61" s="25" t="s">
        <v>17</v>
      </c>
      <c r="H61" s="153">
        <v>1</v>
      </c>
      <c r="I61" s="154">
        <v>503.5</v>
      </c>
      <c r="J61" s="154">
        <v>503.5</v>
      </c>
    </row>
    <row r="62" spans="1:10" s="30" customFormat="1" ht="25.5" x14ac:dyDescent="0.2">
      <c r="A62" s="178" t="s">
        <v>44</v>
      </c>
      <c r="B62" s="17" t="s">
        <v>924</v>
      </c>
      <c r="C62" s="178" t="s">
        <v>13</v>
      </c>
      <c r="D62" s="178" t="s">
        <v>925</v>
      </c>
      <c r="E62" s="201" t="s">
        <v>1119</v>
      </c>
      <c r="F62" s="201"/>
      <c r="G62" s="16" t="s">
        <v>17</v>
      </c>
      <c r="H62" s="155">
        <v>0.47610000000000002</v>
      </c>
      <c r="I62" s="156">
        <v>12.68</v>
      </c>
      <c r="J62" s="156">
        <v>6.03</v>
      </c>
    </row>
    <row r="63" spans="1:10" s="30" customFormat="1" ht="51" x14ac:dyDescent="0.2">
      <c r="A63" s="178" t="s">
        <v>44</v>
      </c>
      <c r="B63" s="17" t="s">
        <v>2519</v>
      </c>
      <c r="C63" s="178" t="s">
        <v>13</v>
      </c>
      <c r="D63" s="178" t="s">
        <v>2520</v>
      </c>
      <c r="E63" s="201" t="s">
        <v>1130</v>
      </c>
      <c r="F63" s="201"/>
      <c r="G63" s="16" t="s">
        <v>20</v>
      </c>
      <c r="H63" s="155">
        <v>0.42509999999999998</v>
      </c>
      <c r="I63" s="156">
        <v>9.64</v>
      </c>
      <c r="J63" s="156">
        <v>4.09</v>
      </c>
    </row>
    <row r="64" spans="1:10" s="30" customFormat="1" ht="51" x14ac:dyDescent="0.2">
      <c r="A64" s="178" t="s">
        <v>44</v>
      </c>
      <c r="B64" s="17" t="s">
        <v>2557</v>
      </c>
      <c r="C64" s="178" t="s">
        <v>13</v>
      </c>
      <c r="D64" s="178" t="s">
        <v>2558</v>
      </c>
      <c r="E64" s="201" t="s">
        <v>1130</v>
      </c>
      <c r="F64" s="201"/>
      <c r="G64" s="16" t="s">
        <v>20</v>
      </c>
      <c r="H64" s="155">
        <v>0.46379999999999999</v>
      </c>
      <c r="I64" s="156">
        <v>3.6</v>
      </c>
      <c r="J64" s="156">
        <v>1.66</v>
      </c>
    </row>
    <row r="65" spans="1:10" s="30" customFormat="1" ht="38.25" x14ac:dyDescent="0.2">
      <c r="A65" s="178" t="s">
        <v>44</v>
      </c>
      <c r="B65" s="17" t="s">
        <v>2521</v>
      </c>
      <c r="C65" s="178" t="s">
        <v>13</v>
      </c>
      <c r="D65" s="178" t="s">
        <v>2522</v>
      </c>
      <c r="E65" s="201" t="s">
        <v>1217</v>
      </c>
      <c r="F65" s="201"/>
      <c r="G65" s="16" t="s">
        <v>20</v>
      </c>
      <c r="H65" s="155">
        <v>0.42509999999999998</v>
      </c>
      <c r="I65" s="156">
        <v>10.1</v>
      </c>
      <c r="J65" s="156">
        <v>4.29</v>
      </c>
    </row>
    <row r="66" spans="1:10" s="30" customFormat="1" ht="38.25" x14ac:dyDescent="0.2">
      <c r="A66" s="178" t="s">
        <v>44</v>
      </c>
      <c r="B66" s="17" t="s">
        <v>2523</v>
      </c>
      <c r="C66" s="178" t="s">
        <v>13</v>
      </c>
      <c r="D66" s="178" t="s">
        <v>2524</v>
      </c>
      <c r="E66" s="201" t="s">
        <v>1217</v>
      </c>
      <c r="F66" s="201"/>
      <c r="G66" s="16" t="s">
        <v>20</v>
      </c>
      <c r="H66" s="155">
        <v>0.46379999999999999</v>
      </c>
      <c r="I66" s="156">
        <v>13.66</v>
      </c>
      <c r="J66" s="156">
        <v>6.33</v>
      </c>
    </row>
    <row r="67" spans="1:10" s="30" customFormat="1" ht="38.25" x14ac:dyDescent="0.2">
      <c r="A67" s="178" t="s">
        <v>44</v>
      </c>
      <c r="B67" s="17" t="s">
        <v>586</v>
      </c>
      <c r="C67" s="178" t="s">
        <v>13</v>
      </c>
      <c r="D67" s="178" t="s">
        <v>2525</v>
      </c>
      <c r="E67" s="201" t="s">
        <v>1217</v>
      </c>
      <c r="F67" s="201"/>
      <c r="G67" s="16" t="s">
        <v>20</v>
      </c>
      <c r="H67" s="155">
        <v>1.0821000000000001</v>
      </c>
      <c r="I67" s="156">
        <v>3.19</v>
      </c>
      <c r="J67" s="156">
        <v>3.45</v>
      </c>
    </row>
    <row r="68" spans="1:10" s="30" customFormat="1" ht="38.25" x14ac:dyDescent="0.2">
      <c r="A68" s="178" t="s">
        <v>44</v>
      </c>
      <c r="B68" s="17" t="s">
        <v>593</v>
      </c>
      <c r="C68" s="178" t="s">
        <v>13</v>
      </c>
      <c r="D68" s="178" t="s">
        <v>594</v>
      </c>
      <c r="E68" s="201" t="s">
        <v>1217</v>
      </c>
      <c r="F68" s="201"/>
      <c r="G68" s="16" t="s">
        <v>20</v>
      </c>
      <c r="H68" s="155">
        <v>2.0870000000000002</v>
      </c>
      <c r="I68" s="156">
        <v>4.59</v>
      </c>
      <c r="J68" s="156">
        <v>9.57</v>
      </c>
    </row>
    <row r="69" spans="1:10" ht="25.5" x14ac:dyDescent="0.2">
      <c r="A69" s="178" t="s">
        <v>44</v>
      </c>
      <c r="B69" s="17" t="s">
        <v>565</v>
      </c>
      <c r="C69" s="178" t="s">
        <v>13</v>
      </c>
      <c r="D69" s="178" t="s">
        <v>566</v>
      </c>
      <c r="E69" s="201" t="s">
        <v>1217</v>
      </c>
      <c r="F69" s="201"/>
      <c r="G69" s="16" t="s">
        <v>27</v>
      </c>
      <c r="H69" s="155">
        <v>0.28989999999999999</v>
      </c>
      <c r="I69" s="156">
        <v>56.23</v>
      </c>
      <c r="J69" s="156">
        <v>16.3</v>
      </c>
    </row>
    <row r="70" spans="1:10" ht="38.25" x14ac:dyDescent="0.2">
      <c r="A70" s="178" t="s">
        <v>44</v>
      </c>
      <c r="B70" s="17" t="s">
        <v>562</v>
      </c>
      <c r="C70" s="178" t="s">
        <v>13</v>
      </c>
      <c r="D70" s="178" t="s">
        <v>563</v>
      </c>
      <c r="E70" s="201" t="s">
        <v>1217</v>
      </c>
      <c r="F70" s="201"/>
      <c r="G70" s="16" t="s">
        <v>27</v>
      </c>
      <c r="H70" s="155">
        <v>9.6600000000000005E-2</v>
      </c>
      <c r="I70" s="156">
        <v>59.14</v>
      </c>
      <c r="J70" s="156">
        <v>5.71</v>
      </c>
    </row>
    <row r="71" spans="1:10" ht="51" x14ac:dyDescent="0.2">
      <c r="A71" s="178" t="s">
        <v>44</v>
      </c>
      <c r="B71" s="17" t="s">
        <v>982</v>
      </c>
      <c r="C71" s="178" t="s">
        <v>13</v>
      </c>
      <c r="D71" s="178" t="s">
        <v>983</v>
      </c>
      <c r="E71" s="201" t="s">
        <v>1131</v>
      </c>
      <c r="F71" s="201"/>
      <c r="G71" s="16" t="s">
        <v>17</v>
      </c>
      <c r="H71" s="155">
        <v>1.9256</v>
      </c>
      <c r="I71" s="156">
        <v>49.6</v>
      </c>
      <c r="J71" s="156">
        <v>95.5</v>
      </c>
    </row>
    <row r="72" spans="1:10" ht="25.5" x14ac:dyDescent="0.2">
      <c r="A72" s="178" t="s">
        <v>44</v>
      </c>
      <c r="B72" s="17" t="s">
        <v>2528</v>
      </c>
      <c r="C72" s="178" t="s">
        <v>13</v>
      </c>
      <c r="D72" s="178" t="s">
        <v>2529</v>
      </c>
      <c r="E72" s="201" t="s">
        <v>1217</v>
      </c>
      <c r="F72" s="201"/>
      <c r="G72" s="16" t="s">
        <v>20</v>
      </c>
      <c r="H72" s="155">
        <v>0.48309999999999997</v>
      </c>
      <c r="I72" s="156">
        <v>15.77</v>
      </c>
      <c r="J72" s="156">
        <v>7.61</v>
      </c>
    </row>
    <row r="73" spans="1:10" ht="25.5" x14ac:dyDescent="0.2">
      <c r="A73" s="178" t="s">
        <v>44</v>
      </c>
      <c r="B73" s="17" t="s">
        <v>1053</v>
      </c>
      <c r="C73" s="178" t="s">
        <v>13</v>
      </c>
      <c r="D73" s="178" t="s">
        <v>1054</v>
      </c>
      <c r="E73" s="201" t="s">
        <v>43</v>
      </c>
      <c r="F73" s="201"/>
      <c r="G73" s="16" t="s">
        <v>14</v>
      </c>
      <c r="H73" s="155">
        <v>7.7999999999999996E-3</v>
      </c>
      <c r="I73" s="156">
        <v>89.32</v>
      </c>
      <c r="J73" s="156">
        <v>0.69</v>
      </c>
    </row>
    <row r="74" spans="1:10" ht="51" x14ac:dyDescent="0.2">
      <c r="A74" s="178" t="s">
        <v>44</v>
      </c>
      <c r="B74" s="17" t="s">
        <v>2530</v>
      </c>
      <c r="C74" s="178" t="s">
        <v>13</v>
      </c>
      <c r="D74" s="178" t="s">
        <v>2531</v>
      </c>
      <c r="E74" s="201" t="s">
        <v>1131</v>
      </c>
      <c r="F74" s="201"/>
      <c r="G74" s="16" t="s">
        <v>17</v>
      </c>
      <c r="H74" s="155">
        <v>1.9256</v>
      </c>
      <c r="I74" s="156">
        <v>47.65</v>
      </c>
      <c r="J74" s="156">
        <v>91.75</v>
      </c>
    </row>
    <row r="75" spans="1:10" ht="25.5" x14ac:dyDescent="0.2">
      <c r="A75" s="178" t="s">
        <v>44</v>
      </c>
      <c r="B75" s="17" t="s">
        <v>2532</v>
      </c>
      <c r="C75" s="178" t="s">
        <v>13</v>
      </c>
      <c r="D75" s="178" t="s">
        <v>2533</v>
      </c>
      <c r="E75" s="201" t="s">
        <v>53</v>
      </c>
      <c r="F75" s="201"/>
      <c r="G75" s="16" t="s">
        <v>17</v>
      </c>
      <c r="H75" s="155">
        <v>1.9256</v>
      </c>
      <c r="I75" s="156">
        <v>40.4</v>
      </c>
      <c r="J75" s="156">
        <v>77.790000000000006</v>
      </c>
    </row>
    <row r="76" spans="1:10" ht="38.25" x14ac:dyDescent="0.2">
      <c r="A76" s="178" t="s">
        <v>44</v>
      </c>
      <c r="B76" s="17" t="s">
        <v>2534</v>
      </c>
      <c r="C76" s="178" t="s">
        <v>13</v>
      </c>
      <c r="D76" s="178" t="s">
        <v>2535</v>
      </c>
      <c r="E76" s="201" t="s">
        <v>1217</v>
      </c>
      <c r="F76" s="201"/>
      <c r="G76" s="16" t="s">
        <v>27</v>
      </c>
      <c r="H76" s="155">
        <v>0.38650000000000001</v>
      </c>
      <c r="I76" s="156">
        <v>24.48</v>
      </c>
      <c r="J76" s="156">
        <v>9.4600000000000009</v>
      </c>
    </row>
    <row r="77" spans="1:10" ht="25.5" x14ac:dyDescent="0.2">
      <c r="A77" s="178" t="s">
        <v>44</v>
      </c>
      <c r="B77" s="17" t="s">
        <v>2536</v>
      </c>
      <c r="C77" s="178" t="s">
        <v>13</v>
      </c>
      <c r="D77" s="178" t="s">
        <v>2537</v>
      </c>
      <c r="E77" s="201" t="s">
        <v>1217</v>
      </c>
      <c r="F77" s="201"/>
      <c r="G77" s="16" t="s">
        <v>27</v>
      </c>
      <c r="H77" s="155">
        <v>9.6600000000000005E-2</v>
      </c>
      <c r="I77" s="156">
        <v>75.099999999999994</v>
      </c>
      <c r="J77" s="156">
        <v>7.25</v>
      </c>
    </row>
    <row r="78" spans="1:10" ht="38.25" x14ac:dyDescent="0.2">
      <c r="A78" s="178" t="s">
        <v>44</v>
      </c>
      <c r="B78" s="17" t="s">
        <v>2538</v>
      </c>
      <c r="C78" s="178" t="s">
        <v>13</v>
      </c>
      <c r="D78" s="178" t="s">
        <v>2539</v>
      </c>
      <c r="E78" s="201" t="s">
        <v>1217</v>
      </c>
      <c r="F78" s="201"/>
      <c r="G78" s="16" t="s">
        <v>27</v>
      </c>
      <c r="H78" s="155">
        <v>9.6600000000000005E-2</v>
      </c>
      <c r="I78" s="156">
        <v>187.5</v>
      </c>
      <c r="J78" s="156">
        <v>18.11</v>
      </c>
    </row>
    <row r="79" spans="1:10" ht="25.5" x14ac:dyDescent="0.2">
      <c r="A79" s="178" t="s">
        <v>44</v>
      </c>
      <c r="B79" s="17" t="s">
        <v>2540</v>
      </c>
      <c r="C79" s="178" t="s">
        <v>13</v>
      </c>
      <c r="D79" s="178" t="s">
        <v>2541</v>
      </c>
      <c r="E79" s="201" t="s">
        <v>61</v>
      </c>
      <c r="F79" s="201"/>
      <c r="G79" s="16" t="s">
        <v>17</v>
      </c>
      <c r="H79" s="155">
        <v>9.6600000000000005E-2</v>
      </c>
      <c r="I79" s="156">
        <v>100.49</v>
      </c>
      <c r="J79" s="156">
        <v>9.6999999999999993</v>
      </c>
    </row>
    <row r="80" spans="1:10" ht="38.25" x14ac:dyDescent="0.2">
      <c r="A80" s="178" t="s">
        <v>44</v>
      </c>
      <c r="B80" s="17" t="s">
        <v>2542</v>
      </c>
      <c r="C80" s="178" t="s">
        <v>13</v>
      </c>
      <c r="D80" s="178" t="s">
        <v>2543</v>
      </c>
      <c r="E80" s="201" t="s">
        <v>61</v>
      </c>
      <c r="F80" s="201"/>
      <c r="G80" s="16" t="s">
        <v>17</v>
      </c>
      <c r="H80" s="155">
        <v>0.1111</v>
      </c>
      <c r="I80" s="156">
        <v>276.87</v>
      </c>
      <c r="J80" s="156">
        <v>30.76</v>
      </c>
    </row>
    <row r="81" spans="1:10" ht="38.25" x14ac:dyDescent="0.2">
      <c r="A81" s="178" t="s">
        <v>44</v>
      </c>
      <c r="B81" s="17" t="s">
        <v>2544</v>
      </c>
      <c r="C81" s="178" t="s">
        <v>13</v>
      </c>
      <c r="D81" s="178" t="s">
        <v>2545</v>
      </c>
      <c r="E81" s="201" t="s">
        <v>61</v>
      </c>
      <c r="F81" s="201"/>
      <c r="G81" s="16" t="s">
        <v>17</v>
      </c>
      <c r="H81" s="155">
        <v>0.15079999999999999</v>
      </c>
      <c r="I81" s="156">
        <v>117.88</v>
      </c>
      <c r="J81" s="156">
        <v>17.77</v>
      </c>
    </row>
    <row r="82" spans="1:10" ht="38.25" x14ac:dyDescent="0.2">
      <c r="A82" s="178" t="s">
        <v>44</v>
      </c>
      <c r="B82" s="17" t="s">
        <v>2546</v>
      </c>
      <c r="C82" s="178" t="s">
        <v>13</v>
      </c>
      <c r="D82" s="178" t="s">
        <v>2547</v>
      </c>
      <c r="E82" s="201" t="s">
        <v>61</v>
      </c>
      <c r="F82" s="201"/>
      <c r="G82" s="16" t="s">
        <v>17</v>
      </c>
      <c r="H82" s="155">
        <v>0.1176</v>
      </c>
      <c r="I82" s="156">
        <v>150.05000000000001</v>
      </c>
      <c r="J82" s="156">
        <v>17.64</v>
      </c>
    </row>
    <row r="83" spans="1:10" ht="38.25" x14ac:dyDescent="0.2">
      <c r="A83" s="178" t="s">
        <v>44</v>
      </c>
      <c r="B83" s="17" t="s">
        <v>2548</v>
      </c>
      <c r="C83" s="178" t="s">
        <v>13</v>
      </c>
      <c r="D83" s="178" t="s">
        <v>2549</v>
      </c>
      <c r="E83" s="201" t="s">
        <v>1217</v>
      </c>
      <c r="F83" s="201"/>
      <c r="G83" s="16" t="s">
        <v>27</v>
      </c>
      <c r="H83" s="155">
        <v>9.6600000000000005E-2</v>
      </c>
      <c r="I83" s="156">
        <v>93.06</v>
      </c>
      <c r="J83" s="156">
        <v>8.98</v>
      </c>
    </row>
    <row r="84" spans="1:10" ht="25.5" x14ac:dyDescent="0.2">
      <c r="A84" s="178" t="s">
        <v>44</v>
      </c>
      <c r="B84" s="17" t="s">
        <v>2550</v>
      </c>
      <c r="C84" s="178" t="s">
        <v>13</v>
      </c>
      <c r="D84" s="178" t="s">
        <v>2551</v>
      </c>
      <c r="E84" s="201" t="s">
        <v>1217</v>
      </c>
      <c r="F84" s="201"/>
      <c r="G84" s="16" t="s">
        <v>27</v>
      </c>
      <c r="H84" s="155">
        <v>0.28989999999999999</v>
      </c>
      <c r="I84" s="156">
        <v>27.91</v>
      </c>
      <c r="J84" s="156">
        <v>8.09</v>
      </c>
    </row>
    <row r="85" spans="1:10" ht="51" x14ac:dyDescent="0.2">
      <c r="A85" s="178" t="s">
        <v>44</v>
      </c>
      <c r="B85" s="17" t="s">
        <v>580</v>
      </c>
      <c r="C85" s="178" t="s">
        <v>32</v>
      </c>
      <c r="D85" s="178" t="s">
        <v>2552</v>
      </c>
      <c r="E85" s="201" t="s">
        <v>1217</v>
      </c>
      <c r="F85" s="201"/>
      <c r="G85" s="16" t="s">
        <v>27</v>
      </c>
      <c r="H85" s="155">
        <v>0.19320000000000001</v>
      </c>
      <c r="I85" s="156">
        <v>73.650000000000006</v>
      </c>
      <c r="J85" s="156">
        <v>14.22</v>
      </c>
    </row>
    <row r="86" spans="1:10" ht="25.5" x14ac:dyDescent="0.2">
      <c r="A86" s="175" t="s">
        <v>42</v>
      </c>
      <c r="B86" s="15" t="s">
        <v>2553</v>
      </c>
      <c r="C86" s="175" t="s">
        <v>13</v>
      </c>
      <c r="D86" s="175" t="s">
        <v>2554</v>
      </c>
      <c r="E86" s="204" t="s">
        <v>41</v>
      </c>
      <c r="F86" s="204"/>
      <c r="G86" s="14" t="s">
        <v>27</v>
      </c>
      <c r="H86" s="157">
        <v>9.6600000000000005E-2</v>
      </c>
      <c r="I86" s="158">
        <v>161.87</v>
      </c>
      <c r="J86" s="158">
        <v>15.63</v>
      </c>
    </row>
    <row r="87" spans="1:10" ht="25.5" x14ac:dyDescent="0.2">
      <c r="A87" s="175" t="s">
        <v>42</v>
      </c>
      <c r="B87" s="15" t="s">
        <v>2555</v>
      </c>
      <c r="C87" s="175" t="s">
        <v>13</v>
      </c>
      <c r="D87" s="175" t="s">
        <v>2556</v>
      </c>
      <c r="E87" s="204" t="s">
        <v>41</v>
      </c>
      <c r="F87" s="204"/>
      <c r="G87" s="14" t="s">
        <v>27</v>
      </c>
      <c r="H87" s="157">
        <v>9.6600000000000005E-2</v>
      </c>
      <c r="I87" s="158">
        <v>156.53</v>
      </c>
      <c r="J87" s="158">
        <v>15.12</v>
      </c>
    </row>
    <row r="88" spans="1:10" ht="25.5" x14ac:dyDescent="0.2">
      <c r="A88" s="177"/>
      <c r="B88" s="177"/>
      <c r="C88" s="177"/>
      <c r="D88" s="177"/>
      <c r="E88" s="177" t="s">
        <v>40</v>
      </c>
      <c r="F88" s="13">
        <v>121.95</v>
      </c>
      <c r="G88" s="177" t="s">
        <v>39</v>
      </c>
      <c r="H88" s="13">
        <v>0</v>
      </c>
      <c r="I88" s="177" t="s">
        <v>38</v>
      </c>
      <c r="J88" s="13">
        <v>121.95</v>
      </c>
    </row>
    <row r="89" spans="1:10" ht="15" thickBot="1" x14ac:dyDescent="0.25">
      <c r="A89" s="177"/>
      <c r="B89" s="177"/>
      <c r="C89" s="177"/>
      <c r="D89" s="177"/>
      <c r="E89" s="177" t="s">
        <v>37</v>
      </c>
      <c r="F89" s="13">
        <v>115.04</v>
      </c>
      <c r="G89" s="177"/>
      <c r="H89" s="200" t="s">
        <v>36</v>
      </c>
      <c r="I89" s="200"/>
      <c r="J89" s="13">
        <v>618.54</v>
      </c>
    </row>
    <row r="90" spans="1:10" ht="15" thickTop="1" x14ac:dyDescent="0.2">
      <c r="A90" s="28"/>
      <c r="B90" s="28"/>
      <c r="C90" s="28"/>
      <c r="D90" s="28"/>
      <c r="E90" s="28"/>
      <c r="F90" s="28"/>
      <c r="G90" s="28"/>
      <c r="H90" s="28"/>
      <c r="I90" s="28"/>
      <c r="J90" s="28"/>
    </row>
    <row r="91" spans="1:10" ht="15" x14ac:dyDescent="0.2">
      <c r="A91" s="180" t="s">
        <v>1628</v>
      </c>
      <c r="B91" s="141" t="s">
        <v>2</v>
      </c>
      <c r="C91" s="180" t="s">
        <v>3</v>
      </c>
      <c r="D91" s="180" t="s">
        <v>4</v>
      </c>
      <c r="E91" s="203" t="s">
        <v>50</v>
      </c>
      <c r="F91" s="203"/>
      <c r="G91" s="19" t="s">
        <v>5</v>
      </c>
      <c r="H91" s="141" t="s">
        <v>6</v>
      </c>
      <c r="I91" s="141" t="s">
        <v>7</v>
      </c>
      <c r="J91" s="141" t="s">
        <v>9</v>
      </c>
    </row>
    <row r="92" spans="1:10" ht="38.25" x14ac:dyDescent="0.2">
      <c r="A92" s="179" t="s">
        <v>49</v>
      </c>
      <c r="B92" s="24" t="s">
        <v>1629</v>
      </c>
      <c r="C92" s="179" t="s">
        <v>32</v>
      </c>
      <c r="D92" s="179" t="s">
        <v>1630</v>
      </c>
      <c r="E92" s="202" t="s">
        <v>61</v>
      </c>
      <c r="F92" s="202"/>
      <c r="G92" s="25" t="s">
        <v>17</v>
      </c>
      <c r="H92" s="153">
        <v>1</v>
      </c>
      <c r="I92" s="154">
        <v>1046.93</v>
      </c>
      <c r="J92" s="154">
        <v>1046.93</v>
      </c>
    </row>
    <row r="93" spans="1:10" ht="25.5" x14ac:dyDescent="0.2">
      <c r="A93" s="178" t="s">
        <v>44</v>
      </c>
      <c r="B93" s="17" t="s">
        <v>57</v>
      </c>
      <c r="C93" s="178" t="s">
        <v>13</v>
      </c>
      <c r="D93" s="178" t="s">
        <v>56</v>
      </c>
      <c r="E93" s="201" t="s">
        <v>46</v>
      </c>
      <c r="F93" s="201"/>
      <c r="G93" s="16" t="s">
        <v>45</v>
      </c>
      <c r="H93" s="155">
        <v>0.97940000000000005</v>
      </c>
      <c r="I93" s="156">
        <v>30.5</v>
      </c>
      <c r="J93" s="156">
        <v>29.87</v>
      </c>
    </row>
    <row r="94" spans="1:10" ht="25.5" x14ac:dyDescent="0.2">
      <c r="A94" s="178" t="s">
        <v>44</v>
      </c>
      <c r="B94" s="17" t="s">
        <v>924</v>
      </c>
      <c r="C94" s="178" t="s">
        <v>13</v>
      </c>
      <c r="D94" s="178" t="s">
        <v>925</v>
      </c>
      <c r="E94" s="201" t="s">
        <v>1119</v>
      </c>
      <c r="F94" s="201"/>
      <c r="G94" s="16" t="s">
        <v>17</v>
      </c>
      <c r="H94" s="155">
        <v>3.7456999999999998</v>
      </c>
      <c r="I94" s="156">
        <v>12.68</v>
      </c>
      <c r="J94" s="156">
        <v>47.49</v>
      </c>
    </row>
    <row r="95" spans="1:10" ht="51" x14ac:dyDescent="0.2">
      <c r="A95" s="178" t="s">
        <v>44</v>
      </c>
      <c r="B95" s="17" t="s">
        <v>2519</v>
      </c>
      <c r="C95" s="178" t="s">
        <v>13</v>
      </c>
      <c r="D95" s="178" t="s">
        <v>2520</v>
      </c>
      <c r="E95" s="201" t="s">
        <v>1130</v>
      </c>
      <c r="F95" s="201"/>
      <c r="G95" s="16" t="s">
        <v>20</v>
      </c>
      <c r="H95" s="155">
        <v>0.25180000000000002</v>
      </c>
      <c r="I95" s="156">
        <v>9.64</v>
      </c>
      <c r="J95" s="156">
        <v>2.42</v>
      </c>
    </row>
    <row r="96" spans="1:10" ht="51" x14ac:dyDescent="0.2">
      <c r="A96" s="178" t="s">
        <v>44</v>
      </c>
      <c r="B96" s="17" t="s">
        <v>2557</v>
      </c>
      <c r="C96" s="178" t="s">
        <v>13</v>
      </c>
      <c r="D96" s="178" t="s">
        <v>2558</v>
      </c>
      <c r="E96" s="201" t="s">
        <v>1130</v>
      </c>
      <c r="F96" s="201"/>
      <c r="G96" s="16" t="s">
        <v>20</v>
      </c>
      <c r="H96" s="155">
        <v>0.2266</v>
      </c>
      <c r="I96" s="156">
        <v>3.6</v>
      </c>
      <c r="J96" s="156">
        <v>0.81</v>
      </c>
    </row>
    <row r="97" spans="1:10" ht="38.25" x14ac:dyDescent="0.2">
      <c r="A97" s="178" t="s">
        <v>44</v>
      </c>
      <c r="B97" s="17" t="s">
        <v>513</v>
      </c>
      <c r="C97" s="178" t="s">
        <v>13</v>
      </c>
      <c r="D97" s="178" t="s">
        <v>2559</v>
      </c>
      <c r="E97" s="201" t="s">
        <v>1117</v>
      </c>
      <c r="F97" s="201"/>
      <c r="G97" s="16" t="s">
        <v>17</v>
      </c>
      <c r="H97" s="155">
        <v>6.3399999999999998E-2</v>
      </c>
      <c r="I97" s="156">
        <v>939.57</v>
      </c>
      <c r="J97" s="156">
        <v>59.56</v>
      </c>
    </row>
    <row r="98" spans="1:10" ht="38.25" x14ac:dyDescent="0.2">
      <c r="A98" s="178" t="s">
        <v>44</v>
      </c>
      <c r="B98" s="17" t="s">
        <v>2521</v>
      </c>
      <c r="C98" s="178" t="s">
        <v>13</v>
      </c>
      <c r="D98" s="178" t="s">
        <v>2522</v>
      </c>
      <c r="E98" s="201" t="s">
        <v>1217</v>
      </c>
      <c r="F98" s="201"/>
      <c r="G98" s="16" t="s">
        <v>20</v>
      </c>
      <c r="H98" s="155">
        <v>0.25180000000000002</v>
      </c>
      <c r="I98" s="156">
        <v>10.1</v>
      </c>
      <c r="J98" s="156">
        <v>2.54</v>
      </c>
    </row>
    <row r="99" spans="1:10" ht="38.25" x14ac:dyDescent="0.2">
      <c r="A99" s="178" t="s">
        <v>44</v>
      </c>
      <c r="B99" s="17" t="s">
        <v>2523</v>
      </c>
      <c r="C99" s="178" t="s">
        <v>13</v>
      </c>
      <c r="D99" s="178" t="s">
        <v>2524</v>
      </c>
      <c r="E99" s="201" t="s">
        <v>1217</v>
      </c>
      <c r="F99" s="201"/>
      <c r="G99" s="16" t="s">
        <v>20</v>
      </c>
      <c r="H99" s="155">
        <v>0.2266</v>
      </c>
      <c r="I99" s="156">
        <v>13.66</v>
      </c>
      <c r="J99" s="156">
        <v>3.09</v>
      </c>
    </row>
    <row r="100" spans="1:10" ht="38.25" x14ac:dyDescent="0.2">
      <c r="A100" s="178" t="s">
        <v>44</v>
      </c>
      <c r="B100" s="17" t="s">
        <v>2560</v>
      </c>
      <c r="C100" s="178" t="s">
        <v>13</v>
      </c>
      <c r="D100" s="178" t="s">
        <v>2561</v>
      </c>
      <c r="E100" s="201" t="s">
        <v>1217</v>
      </c>
      <c r="F100" s="201"/>
      <c r="G100" s="16" t="s">
        <v>27</v>
      </c>
      <c r="H100" s="155">
        <v>7.5499999999999998E-2</v>
      </c>
      <c r="I100" s="156">
        <v>19.239999999999998</v>
      </c>
      <c r="J100" s="156">
        <v>1.45</v>
      </c>
    </row>
    <row r="101" spans="1:10" ht="38.25" x14ac:dyDescent="0.2">
      <c r="A101" s="178" t="s">
        <v>44</v>
      </c>
      <c r="B101" s="17" t="s">
        <v>586</v>
      </c>
      <c r="C101" s="178" t="s">
        <v>13</v>
      </c>
      <c r="D101" s="178" t="s">
        <v>2525</v>
      </c>
      <c r="E101" s="201" t="s">
        <v>1217</v>
      </c>
      <c r="F101" s="201"/>
      <c r="G101" s="16" t="s">
        <v>20</v>
      </c>
      <c r="H101" s="155">
        <v>0.62190000000000001</v>
      </c>
      <c r="I101" s="156">
        <v>3.19</v>
      </c>
      <c r="J101" s="156">
        <v>1.98</v>
      </c>
    </row>
    <row r="102" spans="1:10" ht="38.25" x14ac:dyDescent="0.2">
      <c r="A102" s="178" t="s">
        <v>44</v>
      </c>
      <c r="B102" s="17" t="s">
        <v>593</v>
      </c>
      <c r="C102" s="178" t="s">
        <v>13</v>
      </c>
      <c r="D102" s="178" t="s">
        <v>594</v>
      </c>
      <c r="E102" s="201" t="s">
        <v>1217</v>
      </c>
      <c r="F102" s="201"/>
      <c r="G102" s="16" t="s">
        <v>20</v>
      </c>
      <c r="H102" s="155">
        <v>0.67979999999999996</v>
      </c>
      <c r="I102" s="156">
        <v>4.59</v>
      </c>
      <c r="J102" s="156">
        <v>3.12</v>
      </c>
    </row>
    <row r="103" spans="1:10" ht="25.5" x14ac:dyDescent="0.2">
      <c r="A103" s="178" t="s">
        <v>44</v>
      </c>
      <c r="B103" s="17" t="s">
        <v>2562</v>
      </c>
      <c r="C103" s="178" t="s">
        <v>13</v>
      </c>
      <c r="D103" s="178" t="s">
        <v>2563</v>
      </c>
      <c r="E103" s="201" t="s">
        <v>1217</v>
      </c>
      <c r="F103" s="201"/>
      <c r="G103" s="16" t="s">
        <v>27</v>
      </c>
      <c r="H103" s="155">
        <v>0.12590000000000001</v>
      </c>
      <c r="I103" s="156">
        <v>17.61</v>
      </c>
      <c r="J103" s="156">
        <v>2.21</v>
      </c>
    </row>
    <row r="104" spans="1:10" ht="25.5" x14ac:dyDescent="0.2">
      <c r="A104" s="178" t="s">
        <v>44</v>
      </c>
      <c r="B104" s="17" t="s">
        <v>559</v>
      </c>
      <c r="C104" s="178" t="s">
        <v>13</v>
      </c>
      <c r="D104" s="178" t="s">
        <v>560</v>
      </c>
      <c r="E104" s="201" t="s">
        <v>1217</v>
      </c>
      <c r="F104" s="201"/>
      <c r="G104" s="16" t="s">
        <v>27</v>
      </c>
      <c r="H104" s="155">
        <v>5.04E-2</v>
      </c>
      <c r="I104" s="156">
        <v>36.44</v>
      </c>
      <c r="J104" s="156">
        <v>1.83</v>
      </c>
    </row>
    <row r="105" spans="1:10" ht="38.25" x14ac:dyDescent="0.2">
      <c r="A105" s="178" t="s">
        <v>44</v>
      </c>
      <c r="B105" s="17" t="s">
        <v>2564</v>
      </c>
      <c r="C105" s="178" t="s">
        <v>13</v>
      </c>
      <c r="D105" s="178" t="s">
        <v>2565</v>
      </c>
      <c r="E105" s="201" t="s">
        <v>1217</v>
      </c>
      <c r="F105" s="201"/>
      <c r="G105" s="16" t="s">
        <v>27</v>
      </c>
      <c r="H105" s="155">
        <v>2.52E-2</v>
      </c>
      <c r="I105" s="156">
        <v>83.59</v>
      </c>
      <c r="J105" s="156">
        <v>2.1</v>
      </c>
    </row>
    <row r="106" spans="1:10" ht="51" x14ac:dyDescent="0.2">
      <c r="A106" s="178" t="s">
        <v>44</v>
      </c>
      <c r="B106" s="17" t="s">
        <v>982</v>
      </c>
      <c r="C106" s="178" t="s">
        <v>13</v>
      </c>
      <c r="D106" s="178" t="s">
        <v>983</v>
      </c>
      <c r="E106" s="201" t="s">
        <v>1131</v>
      </c>
      <c r="F106" s="201"/>
      <c r="G106" s="16" t="s">
        <v>17</v>
      </c>
      <c r="H106" s="155">
        <v>1.4396</v>
      </c>
      <c r="I106" s="156">
        <v>49.6</v>
      </c>
      <c r="J106" s="156">
        <v>71.400000000000006</v>
      </c>
    </row>
    <row r="107" spans="1:10" ht="25.5" x14ac:dyDescent="0.2">
      <c r="A107" s="178" t="s">
        <v>44</v>
      </c>
      <c r="B107" s="17" t="s">
        <v>1053</v>
      </c>
      <c r="C107" s="178" t="s">
        <v>13</v>
      </c>
      <c r="D107" s="178" t="s">
        <v>1054</v>
      </c>
      <c r="E107" s="201" t="s">
        <v>43</v>
      </c>
      <c r="F107" s="201"/>
      <c r="G107" s="16" t="s">
        <v>14</v>
      </c>
      <c r="H107" s="155">
        <v>2.6200000000000001E-2</v>
      </c>
      <c r="I107" s="156">
        <v>89.32</v>
      </c>
      <c r="J107" s="156">
        <v>2.34</v>
      </c>
    </row>
    <row r="108" spans="1:10" ht="25.5" x14ac:dyDescent="0.2">
      <c r="A108" s="178" t="s">
        <v>44</v>
      </c>
      <c r="B108" s="17" t="s">
        <v>308</v>
      </c>
      <c r="C108" s="178" t="s">
        <v>13</v>
      </c>
      <c r="D108" s="178" t="s">
        <v>309</v>
      </c>
      <c r="E108" s="201" t="s">
        <v>43</v>
      </c>
      <c r="F108" s="201"/>
      <c r="G108" s="16" t="s">
        <v>14</v>
      </c>
      <c r="H108" s="155">
        <v>6.7000000000000002E-3</v>
      </c>
      <c r="I108" s="156">
        <v>27.26</v>
      </c>
      <c r="J108" s="156">
        <v>0.18</v>
      </c>
    </row>
    <row r="109" spans="1:10" ht="51" x14ac:dyDescent="0.2">
      <c r="A109" s="178" t="s">
        <v>44</v>
      </c>
      <c r="B109" s="17" t="s">
        <v>2530</v>
      </c>
      <c r="C109" s="178" t="s">
        <v>13</v>
      </c>
      <c r="D109" s="178" t="s">
        <v>2531</v>
      </c>
      <c r="E109" s="201" t="s">
        <v>1131</v>
      </c>
      <c r="F109" s="201"/>
      <c r="G109" s="16" t="s">
        <v>17</v>
      </c>
      <c r="H109" s="155">
        <v>1.4396</v>
      </c>
      <c r="I109" s="156">
        <v>47.65</v>
      </c>
      <c r="J109" s="156">
        <v>68.59</v>
      </c>
    </row>
    <row r="110" spans="1:10" ht="51" x14ac:dyDescent="0.2">
      <c r="A110" s="178" t="s">
        <v>44</v>
      </c>
      <c r="B110" s="17" t="s">
        <v>2566</v>
      </c>
      <c r="C110" s="178" t="s">
        <v>13</v>
      </c>
      <c r="D110" s="178" t="s">
        <v>2567</v>
      </c>
      <c r="E110" s="201" t="s">
        <v>1117</v>
      </c>
      <c r="F110" s="201"/>
      <c r="G110" s="16" t="s">
        <v>17</v>
      </c>
      <c r="H110" s="155">
        <v>7.5499999999999998E-2</v>
      </c>
      <c r="I110" s="156">
        <v>722.08</v>
      </c>
      <c r="J110" s="156">
        <v>54.51</v>
      </c>
    </row>
    <row r="111" spans="1:10" ht="25.5" x14ac:dyDescent="0.2">
      <c r="A111" s="178" t="s">
        <v>44</v>
      </c>
      <c r="B111" s="17" t="s">
        <v>2568</v>
      </c>
      <c r="C111" s="178" t="s">
        <v>13</v>
      </c>
      <c r="D111" s="178" t="s">
        <v>2569</v>
      </c>
      <c r="E111" s="201" t="s">
        <v>53</v>
      </c>
      <c r="F111" s="201"/>
      <c r="G111" s="16" t="s">
        <v>17</v>
      </c>
      <c r="H111" s="155">
        <v>6.0000000000000001E-3</v>
      </c>
      <c r="I111" s="156">
        <v>21.01</v>
      </c>
      <c r="J111" s="156">
        <v>0.12</v>
      </c>
    </row>
    <row r="112" spans="1:10" ht="25.5" x14ac:dyDescent="0.2">
      <c r="A112" s="178" t="s">
        <v>44</v>
      </c>
      <c r="B112" s="17" t="s">
        <v>2532</v>
      </c>
      <c r="C112" s="178" t="s">
        <v>13</v>
      </c>
      <c r="D112" s="178" t="s">
        <v>2533</v>
      </c>
      <c r="E112" s="201" t="s">
        <v>53</v>
      </c>
      <c r="F112" s="201"/>
      <c r="G112" s="16" t="s">
        <v>17</v>
      </c>
      <c r="H112" s="155">
        <v>1.4396</v>
      </c>
      <c r="I112" s="156">
        <v>40.4</v>
      </c>
      <c r="J112" s="156">
        <v>58.15</v>
      </c>
    </row>
    <row r="113" spans="1:10" ht="38.25" x14ac:dyDescent="0.2">
      <c r="A113" s="178" t="s">
        <v>44</v>
      </c>
      <c r="B113" s="17" t="s">
        <v>2534</v>
      </c>
      <c r="C113" s="178" t="s">
        <v>13</v>
      </c>
      <c r="D113" s="178" t="s">
        <v>2535</v>
      </c>
      <c r="E113" s="201" t="s">
        <v>1217</v>
      </c>
      <c r="F113" s="201"/>
      <c r="G113" s="16" t="s">
        <v>27</v>
      </c>
      <c r="H113" s="155">
        <v>5.04E-2</v>
      </c>
      <c r="I113" s="156">
        <v>24.48</v>
      </c>
      <c r="J113" s="156">
        <v>1.23</v>
      </c>
    </row>
    <row r="114" spans="1:10" ht="38.25" x14ac:dyDescent="0.2">
      <c r="A114" s="178" t="s">
        <v>44</v>
      </c>
      <c r="B114" s="17" t="s">
        <v>2570</v>
      </c>
      <c r="C114" s="178" t="s">
        <v>13</v>
      </c>
      <c r="D114" s="178" t="s">
        <v>2571</v>
      </c>
      <c r="E114" s="201" t="s">
        <v>1217</v>
      </c>
      <c r="F114" s="201"/>
      <c r="G114" s="16" t="s">
        <v>27</v>
      </c>
      <c r="H114" s="155">
        <v>2.52E-2</v>
      </c>
      <c r="I114" s="156">
        <v>19.940000000000001</v>
      </c>
      <c r="J114" s="156">
        <v>0.5</v>
      </c>
    </row>
    <row r="115" spans="1:10" ht="38.25" x14ac:dyDescent="0.2">
      <c r="A115" s="178" t="s">
        <v>44</v>
      </c>
      <c r="B115" s="17" t="s">
        <v>2572</v>
      </c>
      <c r="C115" s="178" t="s">
        <v>13</v>
      </c>
      <c r="D115" s="178" t="s">
        <v>2573</v>
      </c>
      <c r="E115" s="201" t="s">
        <v>1217</v>
      </c>
      <c r="F115" s="201"/>
      <c r="G115" s="16" t="s">
        <v>27</v>
      </c>
      <c r="H115" s="155">
        <v>2.52E-2</v>
      </c>
      <c r="I115" s="156">
        <v>149.97999999999999</v>
      </c>
      <c r="J115" s="156">
        <v>3.77</v>
      </c>
    </row>
    <row r="116" spans="1:10" ht="25.5" x14ac:dyDescent="0.2">
      <c r="A116" s="178" t="s">
        <v>44</v>
      </c>
      <c r="B116" s="17" t="s">
        <v>2574</v>
      </c>
      <c r="C116" s="178" t="s">
        <v>13</v>
      </c>
      <c r="D116" s="178" t="s">
        <v>2575</v>
      </c>
      <c r="E116" s="201" t="s">
        <v>1217</v>
      </c>
      <c r="F116" s="201"/>
      <c r="G116" s="16" t="s">
        <v>27</v>
      </c>
      <c r="H116" s="155">
        <v>2.52E-2</v>
      </c>
      <c r="I116" s="156">
        <v>28.65</v>
      </c>
      <c r="J116" s="156">
        <v>0.72</v>
      </c>
    </row>
    <row r="117" spans="1:10" ht="25.5" x14ac:dyDescent="0.2">
      <c r="A117" s="178" t="s">
        <v>44</v>
      </c>
      <c r="B117" s="17" t="s">
        <v>2540</v>
      </c>
      <c r="C117" s="178" t="s">
        <v>13</v>
      </c>
      <c r="D117" s="178" t="s">
        <v>2541</v>
      </c>
      <c r="E117" s="201" t="s">
        <v>61</v>
      </c>
      <c r="F117" s="201"/>
      <c r="G117" s="16" t="s">
        <v>17</v>
      </c>
      <c r="H117" s="155">
        <v>0.35170000000000001</v>
      </c>
      <c r="I117" s="156">
        <v>100.49</v>
      </c>
      <c r="J117" s="156">
        <v>35.340000000000003</v>
      </c>
    </row>
    <row r="118" spans="1:10" ht="38.25" x14ac:dyDescent="0.2">
      <c r="A118" s="178" t="s">
        <v>44</v>
      </c>
      <c r="B118" s="17" t="s">
        <v>2542</v>
      </c>
      <c r="C118" s="178" t="s">
        <v>13</v>
      </c>
      <c r="D118" s="178" t="s">
        <v>2543</v>
      </c>
      <c r="E118" s="201" t="s">
        <v>61</v>
      </c>
      <c r="F118" s="201"/>
      <c r="G118" s="16" t="s">
        <v>17</v>
      </c>
      <c r="H118" s="155">
        <v>0.40479999999999999</v>
      </c>
      <c r="I118" s="156">
        <v>276.87</v>
      </c>
      <c r="J118" s="156">
        <v>112.07</v>
      </c>
    </row>
    <row r="119" spans="1:10" ht="25.5" x14ac:dyDescent="0.2">
      <c r="A119" s="178" t="s">
        <v>44</v>
      </c>
      <c r="B119" s="17" t="s">
        <v>2576</v>
      </c>
      <c r="C119" s="178" t="s">
        <v>13</v>
      </c>
      <c r="D119" s="178" t="s">
        <v>2577</v>
      </c>
      <c r="E119" s="201" t="s">
        <v>61</v>
      </c>
      <c r="F119" s="201"/>
      <c r="G119" s="16" t="s">
        <v>17</v>
      </c>
      <c r="H119" s="155">
        <v>2.81E-2</v>
      </c>
      <c r="I119" s="156">
        <v>78.56</v>
      </c>
      <c r="J119" s="156">
        <v>2.2000000000000002</v>
      </c>
    </row>
    <row r="120" spans="1:10" ht="38.25" x14ac:dyDescent="0.2">
      <c r="A120" s="178" t="s">
        <v>44</v>
      </c>
      <c r="B120" s="17" t="s">
        <v>2578</v>
      </c>
      <c r="C120" s="178" t="s">
        <v>13</v>
      </c>
      <c r="D120" s="178" t="s">
        <v>2579</v>
      </c>
      <c r="E120" s="201" t="s">
        <v>61</v>
      </c>
      <c r="F120" s="201"/>
      <c r="G120" s="16" t="s">
        <v>17</v>
      </c>
      <c r="H120" s="155">
        <v>3.2300000000000002E-2</v>
      </c>
      <c r="I120" s="156">
        <v>246.47</v>
      </c>
      <c r="J120" s="156">
        <v>7.96</v>
      </c>
    </row>
    <row r="121" spans="1:10" ht="38.25" x14ac:dyDescent="0.2">
      <c r="A121" s="178" t="s">
        <v>44</v>
      </c>
      <c r="B121" s="17" t="s">
        <v>2544</v>
      </c>
      <c r="C121" s="178" t="s">
        <v>13</v>
      </c>
      <c r="D121" s="178" t="s">
        <v>2545</v>
      </c>
      <c r="E121" s="201" t="s">
        <v>61</v>
      </c>
      <c r="F121" s="201"/>
      <c r="G121" s="16" t="s">
        <v>17</v>
      </c>
      <c r="H121" s="155">
        <v>0.54949999999999999</v>
      </c>
      <c r="I121" s="156">
        <v>117.88</v>
      </c>
      <c r="J121" s="156">
        <v>64.77</v>
      </c>
    </row>
    <row r="122" spans="1:10" ht="38.25" x14ac:dyDescent="0.2">
      <c r="A122" s="178" t="s">
        <v>44</v>
      </c>
      <c r="B122" s="17" t="s">
        <v>2546</v>
      </c>
      <c r="C122" s="178" t="s">
        <v>13</v>
      </c>
      <c r="D122" s="178" t="s">
        <v>2547</v>
      </c>
      <c r="E122" s="201" t="s">
        <v>61</v>
      </c>
      <c r="F122" s="201"/>
      <c r="G122" s="16" t="s">
        <v>17</v>
      </c>
      <c r="H122" s="155">
        <v>0.4284</v>
      </c>
      <c r="I122" s="156">
        <v>150.05000000000001</v>
      </c>
      <c r="J122" s="156">
        <v>64.28</v>
      </c>
    </row>
    <row r="123" spans="1:10" ht="38.25" x14ac:dyDescent="0.2">
      <c r="A123" s="178" t="s">
        <v>44</v>
      </c>
      <c r="B123" s="17" t="s">
        <v>2580</v>
      </c>
      <c r="C123" s="178" t="s">
        <v>13</v>
      </c>
      <c r="D123" s="178" t="s">
        <v>2581</v>
      </c>
      <c r="E123" s="201" t="s">
        <v>61</v>
      </c>
      <c r="F123" s="201"/>
      <c r="G123" s="16" t="s">
        <v>17</v>
      </c>
      <c r="H123" s="155">
        <v>4.3900000000000002E-2</v>
      </c>
      <c r="I123" s="156">
        <v>92.31</v>
      </c>
      <c r="J123" s="156">
        <v>4.05</v>
      </c>
    </row>
    <row r="124" spans="1:10" ht="38.25" x14ac:dyDescent="0.2">
      <c r="A124" s="178" t="s">
        <v>44</v>
      </c>
      <c r="B124" s="17" t="s">
        <v>2582</v>
      </c>
      <c r="C124" s="178" t="s">
        <v>13</v>
      </c>
      <c r="D124" s="178" t="s">
        <v>2583</v>
      </c>
      <c r="E124" s="201" t="s">
        <v>61</v>
      </c>
      <c r="F124" s="201"/>
      <c r="G124" s="16" t="s">
        <v>17</v>
      </c>
      <c r="H124" s="155">
        <v>3.4200000000000001E-2</v>
      </c>
      <c r="I124" s="156">
        <v>118.04</v>
      </c>
      <c r="J124" s="156">
        <v>4.03</v>
      </c>
    </row>
    <row r="125" spans="1:10" ht="38.25" x14ac:dyDescent="0.2">
      <c r="A125" s="178" t="s">
        <v>44</v>
      </c>
      <c r="B125" s="17" t="s">
        <v>2584</v>
      </c>
      <c r="C125" s="178" t="s">
        <v>13</v>
      </c>
      <c r="D125" s="178" t="s">
        <v>2585</v>
      </c>
      <c r="E125" s="201" t="s">
        <v>53</v>
      </c>
      <c r="F125" s="201"/>
      <c r="G125" s="16" t="s">
        <v>14</v>
      </c>
      <c r="H125" s="155">
        <v>2.69E-2</v>
      </c>
      <c r="I125" s="156">
        <v>1060.05</v>
      </c>
      <c r="J125" s="156">
        <v>28.51</v>
      </c>
    </row>
    <row r="126" spans="1:10" ht="38.25" x14ac:dyDescent="0.2">
      <c r="A126" s="178" t="s">
        <v>44</v>
      </c>
      <c r="B126" s="17" t="s">
        <v>2548</v>
      </c>
      <c r="C126" s="178" t="s">
        <v>13</v>
      </c>
      <c r="D126" s="178" t="s">
        <v>2549</v>
      </c>
      <c r="E126" s="201" t="s">
        <v>1217</v>
      </c>
      <c r="F126" s="201"/>
      <c r="G126" s="16" t="s">
        <v>27</v>
      </c>
      <c r="H126" s="155">
        <v>2.52E-2</v>
      </c>
      <c r="I126" s="156">
        <v>93.06</v>
      </c>
      <c r="J126" s="156">
        <v>2.34</v>
      </c>
    </row>
    <row r="127" spans="1:10" ht="25.5" x14ac:dyDescent="0.2">
      <c r="A127" s="178" t="s">
        <v>44</v>
      </c>
      <c r="B127" s="17" t="s">
        <v>2550</v>
      </c>
      <c r="C127" s="178" t="s">
        <v>13</v>
      </c>
      <c r="D127" s="178" t="s">
        <v>2551</v>
      </c>
      <c r="E127" s="201" t="s">
        <v>1217</v>
      </c>
      <c r="F127" s="201"/>
      <c r="G127" s="16" t="s">
        <v>27</v>
      </c>
      <c r="H127" s="155">
        <v>5.04E-2</v>
      </c>
      <c r="I127" s="156">
        <v>27.91</v>
      </c>
      <c r="J127" s="156">
        <v>1.4</v>
      </c>
    </row>
    <row r="128" spans="1:10" ht="51" x14ac:dyDescent="0.2">
      <c r="A128" s="178" t="s">
        <v>44</v>
      </c>
      <c r="B128" s="17" t="s">
        <v>580</v>
      </c>
      <c r="C128" s="178" t="s">
        <v>32</v>
      </c>
      <c r="D128" s="178" t="s">
        <v>2552</v>
      </c>
      <c r="E128" s="201" t="s">
        <v>1217</v>
      </c>
      <c r="F128" s="201"/>
      <c r="G128" s="16" t="s">
        <v>27</v>
      </c>
      <c r="H128" s="155">
        <v>0.1007</v>
      </c>
      <c r="I128" s="156">
        <v>73.650000000000006</v>
      </c>
      <c r="J128" s="156">
        <v>7.41</v>
      </c>
    </row>
    <row r="129" spans="1:10" ht="25.5" x14ac:dyDescent="0.2">
      <c r="A129" s="175" t="s">
        <v>42</v>
      </c>
      <c r="B129" s="15" t="s">
        <v>2586</v>
      </c>
      <c r="C129" s="175" t="s">
        <v>13</v>
      </c>
      <c r="D129" s="175" t="s">
        <v>2587</v>
      </c>
      <c r="E129" s="204" t="s">
        <v>41</v>
      </c>
      <c r="F129" s="204"/>
      <c r="G129" s="14" t="s">
        <v>20</v>
      </c>
      <c r="H129" s="157">
        <v>3.4843999999999999</v>
      </c>
      <c r="I129" s="158">
        <v>6.26</v>
      </c>
      <c r="J129" s="158">
        <v>21.81</v>
      </c>
    </row>
    <row r="130" spans="1:10" ht="38.25" x14ac:dyDescent="0.2">
      <c r="A130" s="175" t="s">
        <v>42</v>
      </c>
      <c r="B130" s="15" t="s">
        <v>1361</v>
      </c>
      <c r="C130" s="175" t="s">
        <v>13</v>
      </c>
      <c r="D130" s="175" t="s">
        <v>1362</v>
      </c>
      <c r="E130" s="204" t="s">
        <v>41</v>
      </c>
      <c r="F130" s="204"/>
      <c r="G130" s="14" t="s">
        <v>20</v>
      </c>
      <c r="H130" s="157">
        <v>3.9174000000000002</v>
      </c>
      <c r="I130" s="158">
        <v>45.93</v>
      </c>
      <c r="J130" s="158">
        <v>179.92</v>
      </c>
    </row>
    <row r="131" spans="1:10" ht="25.5" x14ac:dyDescent="0.2">
      <c r="A131" s="175" t="s">
        <v>42</v>
      </c>
      <c r="B131" s="15" t="s">
        <v>2553</v>
      </c>
      <c r="C131" s="175" t="s">
        <v>13</v>
      </c>
      <c r="D131" s="175" t="s">
        <v>2554</v>
      </c>
      <c r="E131" s="204" t="s">
        <v>41</v>
      </c>
      <c r="F131" s="204"/>
      <c r="G131" s="14" t="s">
        <v>27</v>
      </c>
      <c r="H131" s="157">
        <v>2.52E-2</v>
      </c>
      <c r="I131" s="158">
        <v>161.87</v>
      </c>
      <c r="J131" s="158">
        <v>4.07</v>
      </c>
    </row>
    <row r="132" spans="1:10" ht="25.5" x14ac:dyDescent="0.2">
      <c r="A132" s="175" t="s">
        <v>42</v>
      </c>
      <c r="B132" s="15" t="s">
        <v>2555</v>
      </c>
      <c r="C132" s="175" t="s">
        <v>13</v>
      </c>
      <c r="D132" s="175" t="s">
        <v>2556</v>
      </c>
      <c r="E132" s="204" t="s">
        <v>41</v>
      </c>
      <c r="F132" s="204"/>
      <c r="G132" s="14" t="s">
        <v>27</v>
      </c>
      <c r="H132" s="157">
        <v>2.52E-2</v>
      </c>
      <c r="I132" s="158">
        <v>156.53</v>
      </c>
      <c r="J132" s="158">
        <v>3.94</v>
      </c>
    </row>
    <row r="133" spans="1:10" ht="38.25" x14ac:dyDescent="0.2">
      <c r="A133" s="175" t="s">
        <v>42</v>
      </c>
      <c r="B133" s="15" t="s">
        <v>2588</v>
      </c>
      <c r="C133" s="175" t="s">
        <v>13</v>
      </c>
      <c r="D133" s="175" t="s">
        <v>2589</v>
      </c>
      <c r="E133" s="204" t="s">
        <v>41</v>
      </c>
      <c r="F133" s="204"/>
      <c r="G133" s="14" t="s">
        <v>27</v>
      </c>
      <c r="H133" s="157">
        <v>2.52E-2</v>
      </c>
      <c r="I133" s="158">
        <v>18.63</v>
      </c>
      <c r="J133" s="158">
        <v>0.46</v>
      </c>
    </row>
    <row r="134" spans="1:10" ht="25.5" x14ac:dyDescent="0.2">
      <c r="A134" s="175" t="s">
        <v>42</v>
      </c>
      <c r="B134" s="15" t="s">
        <v>2590</v>
      </c>
      <c r="C134" s="175" t="s">
        <v>13</v>
      </c>
      <c r="D134" s="175" t="s">
        <v>2591</v>
      </c>
      <c r="E134" s="204" t="s">
        <v>41</v>
      </c>
      <c r="F134" s="204"/>
      <c r="G134" s="14" t="s">
        <v>17</v>
      </c>
      <c r="H134" s="157">
        <v>1</v>
      </c>
      <c r="I134" s="158">
        <v>82.39</v>
      </c>
      <c r="J134" s="158">
        <v>82.39</v>
      </c>
    </row>
    <row r="135" spans="1:10" ht="25.5" x14ac:dyDescent="0.2">
      <c r="A135" s="177"/>
      <c r="B135" s="177"/>
      <c r="C135" s="177"/>
      <c r="D135" s="177"/>
      <c r="E135" s="177" t="s">
        <v>40</v>
      </c>
      <c r="F135" s="13">
        <v>205.16</v>
      </c>
      <c r="G135" s="177" t="s">
        <v>39</v>
      </c>
      <c r="H135" s="13">
        <v>0</v>
      </c>
      <c r="I135" s="177" t="s">
        <v>38</v>
      </c>
      <c r="J135" s="13">
        <v>205.16</v>
      </c>
    </row>
    <row r="136" spans="1:10" ht="15" thickBot="1" x14ac:dyDescent="0.25">
      <c r="A136" s="177"/>
      <c r="B136" s="177"/>
      <c r="C136" s="177"/>
      <c r="D136" s="177"/>
      <c r="E136" s="177" t="s">
        <v>37</v>
      </c>
      <c r="F136" s="13">
        <v>239.22</v>
      </c>
      <c r="G136" s="177"/>
      <c r="H136" s="200" t="s">
        <v>36</v>
      </c>
      <c r="I136" s="200"/>
      <c r="J136" s="13">
        <v>1286.1500000000001</v>
      </c>
    </row>
    <row r="137" spans="1:10" ht="15" thickTop="1" x14ac:dyDescent="0.2">
      <c r="A137" s="28"/>
      <c r="B137" s="28"/>
      <c r="C137" s="28"/>
      <c r="D137" s="28"/>
      <c r="E137" s="28"/>
      <c r="F137" s="28"/>
      <c r="G137" s="28"/>
      <c r="H137" s="28"/>
      <c r="I137" s="28"/>
      <c r="J137" s="28"/>
    </row>
    <row r="138" spans="1:10" ht="15" x14ac:dyDescent="0.2">
      <c r="A138" s="180" t="s">
        <v>223</v>
      </c>
      <c r="B138" s="141" t="s">
        <v>2</v>
      </c>
      <c r="C138" s="180" t="s">
        <v>3</v>
      </c>
      <c r="D138" s="180" t="s">
        <v>4</v>
      </c>
      <c r="E138" s="203" t="s">
        <v>50</v>
      </c>
      <c r="F138" s="203"/>
      <c r="G138" s="19" t="s">
        <v>5</v>
      </c>
      <c r="H138" s="141" t="s">
        <v>6</v>
      </c>
      <c r="I138" s="141" t="s">
        <v>7</v>
      </c>
      <c r="J138" s="141" t="s">
        <v>9</v>
      </c>
    </row>
    <row r="139" spans="1:10" x14ac:dyDescent="0.2">
      <c r="A139" s="179" t="s">
        <v>49</v>
      </c>
      <c r="B139" s="24" t="s">
        <v>224</v>
      </c>
      <c r="C139" s="179" t="s">
        <v>32</v>
      </c>
      <c r="D139" s="179" t="s">
        <v>225</v>
      </c>
      <c r="E139" s="202" t="s">
        <v>61</v>
      </c>
      <c r="F139" s="202"/>
      <c r="G139" s="25" t="s">
        <v>27</v>
      </c>
      <c r="H139" s="153">
        <v>1</v>
      </c>
      <c r="I139" s="154">
        <v>19364.36</v>
      </c>
      <c r="J139" s="154">
        <v>19364.36</v>
      </c>
    </row>
    <row r="140" spans="1:10" ht="25.5" x14ac:dyDescent="0.2">
      <c r="A140" s="178" t="s">
        <v>44</v>
      </c>
      <c r="B140" s="17" t="s">
        <v>1343</v>
      </c>
      <c r="C140" s="178" t="s">
        <v>13</v>
      </c>
      <c r="D140" s="178" t="s">
        <v>1344</v>
      </c>
      <c r="E140" s="201" t="s">
        <v>46</v>
      </c>
      <c r="F140" s="201"/>
      <c r="G140" s="16" t="s">
        <v>90</v>
      </c>
      <c r="H140" s="155">
        <v>0.25</v>
      </c>
      <c r="I140" s="156">
        <v>23173.599999999999</v>
      </c>
      <c r="J140" s="156">
        <v>5793.4</v>
      </c>
    </row>
    <row r="141" spans="1:10" ht="25.5" x14ac:dyDescent="0.2">
      <c r="A141" s="178" t="s">
        <v>44</v>
      </c>
      <c r="B141" s="17" t="s">
        <v>1345</v>
      </c>
      <c r="C141" s="178" t="s">
        <v>13</v>
      </c>
      <c r="D141" s="178" t="s">
        <v>1346</v>
      </c>
      <c r="E141" s="201" t="s">
        <v>46</v>
      </c>
      <c r="F141" s="201"/>
      <c r="G141" s="16" t="s">
        <v>90</v>
      </c>
      <c r="H141" s="155">
        <v>2</v>
      </c>
      <c r="I141" s="156">
        <v>6785.48</v>
      </c>
      <c r="J141" s="156">
        <v>13570.96</v>
      </c>
    </row>
    <row r="142" spans="1:10" ht="25.5" x14ac:dyDescent="0.2">
      <c r="A142" s="177"/>
      <c r="B142" s="177"/>
      <c r="C142" s="177"/>
      <c r="D142" s="177"/>
      <c r="E142" s="177" t="s">
        <v>40</v>
      </c>
      <c r="F142" s="13">
        <v>18235.32</v>
      </c>
      <c r="G142" s="177" t="s">
        <v>39</v>
      </c>
      <c r="H142" s="13">
        <v>0</v>
      </c>
      <c r="I142" s="177" t="s">
        <v>38</v>
      </c>
      <c r="J142" s="13">
        <v>18235.32</v>
      </c>
    </row>
    <row r="143" spans="1:10" ht="15" thickBot="1" x14ac:dyDescent="0.25">
      <c r="A143" s="177"/>
      <c r="B143" s="177"/>
      <c r="C143" s="177"/>
      <c r="D143" s="177"/>
      <c r="E143" s="177" t="s">
        <v>37</v>
      </c>
      <c r="F143" s="13">
        <v>4424.75</v>
      </c>
      <c r="G143" s="177"/>
      <c r="H143" s="200" t="s">
        <v>36</v>
      </c>
      <c r="I143" s="200"/>
      <c r="J143" s="13">
        <v>23789.11</v>
      </c>
    </row>
    <row r="144" spans="1:10" ht="15" thickTop="1" x14ac:dyDescent="0.2">
      <c r="A144" s="28"/>
      <c r="B144" s="28"/>
      <c r="C144" s="28"/>
      <c r="D144" s="28"/>
      <c r="E144" s="28"/>
      <c r="F144" s="28"/>
      <c r="G144" s="28"/>
      <c r="H144" s="28"/>
      <c r="I144" s="28"/>
      <c r="J144" s="28"/>
    </row>
    <row r="145" spans="1:10" ht="15" x14ac:dyDescent="0.2">
      <c r="A145" s="180" t="s">
        <v>230</v>
      </c>
      <c r="B145" s="141" t="s">
        <v>2</v>
      </c>
      <c r="C145" s="180" t="s">
        <v>3</v>
      </c>
      <c r="D145" s="180" t="s">
        <v>4</v>
      </c>
      <c r="E145" s="203" t="s">
        <v>50</v>
      </c>
      <c r="F145" s="203"/>
      <c r="G145" s="19" t="s">
        <v>5</v>
      </c>
      <c r="H145" s="141" t="s">
        <v>6</v>
      </c>
      <c r="I145" s="141" t="s">
        <v>7</v>
      </c>
      <c r="J145" s="141" t="s">
        <v>9</v>
      </c>
    </row>
    <row r="146" spans="1:10" x14ac:dyDescent="0.2">
      <c r="A146" s="179" t="s">
        <v>49</v>
      </c>
      <c r="B146" s="24" t="s">
        <v>231</v>
      </c>
      <c r="C146" s="179" t="s">
        <v>32</v>
      </c>
      <c r="D146" s="179" t="s">
        <v>232</v>
      </c>
      <c r="E146" s="202">
        <v>22</v>
      </c>
      <c r="F146" s="202"/>
      <c r="G146" s="25" t="s">
        <v>17</v>
      </c>
      <c r="H146" s="153">
        <v>1</v>
      </c>
      <c r="I146" s="154">
        <v>87.54</v>
      </c>
      <c r="J146" s="154">
        <v>87.54</v>
      </c>
    </row>
    <row r="147" spans="1:10" ht="25.5" x14ac:dyDescent="0.2">
      <c r="A147" s="178" t="s">
        <v>44</v>
      </c>
      <c r="B147" s="17" t="s">
        <v>1347</v>
      </c>
      <c r="C147" s="178" t="s">
        <v>13</v>
      </c>
      <c r="D147" s="178" t="s">
        <v>1348</v>
      </c>
      <c r="E147" s="201" t="s">
        <v>46</v>
      </c>
      <c r="F147" s="201"/>
      <c r="G147" s="16" t="s">
        <v>45</v>
      </c>
      <c r="H147" s="155">
        <v>1.6379999999999999</v>
      </c>
      <c r="I147" s="156">
        <v>30.87</v>
      </c>
      <c r="J147" s="156">
        <v>50.56</v>
      </c>
    </row>
    <row r="148" spans="1:10" ht="25.5" x14ac:dyDescent="0.2">
      <c r="A148" s="178" t="s">
        <v>44</v>
      </c>
      <c r="B148" s="17" t="s">
        <v>48</v>
      </c>
      <c r="C148" s="178" t="s">
        <v>13</v>
      </c>
      <c r="D148" s="178" t="s">
        <v>47</v>
      </c>
      <c r="E148" s="201" t="s">
        <v>46</v>
      </c>
      <c r="F148" s="201"/>
      <c r="G148" s="16" t="s">
        <v>45</v>
      </c>
      <c r="H148" s="155">
        <v>1.6379999999999999</v>
      </c>
      <c r="I148" s="156">
        <v>22.58</v>
      </c>
      <c r="J148" s="156">
        <v>36.979999999999997</v>
      </c>
    </row>
    <row r="149" spans="1:10" ht="25.5" x14ac:dyDescent="0.2">
      <c r="A149" s="177"/>
      <c r="B149" s="177"/>
      <c r="C149" s="177"/>
      <c r="D149" s="177"/>
      <c r="E149" s="177" t="s">
        <v>40</v>
      </c>
      <c r="F149" s="13">
        <v>74.3</v>
      </c>
      <c r="G149" s="177" t="s">
        <v>39</v>
      </c>
      <c r="H149" s="13">
        <v>0</v>
      </c>
      <c r="I149" s="177" t="s">
        <v>38</v>
      </c>
      <c r="J149" s="13">
        <v>74.3</v>
      </c>
    </row>
    <row r="150" spans="1:10" ht="15" thickBot="1" x14ac:dyDescent="0.25">
      <c r="A150" s="177"/>
      <c r="B150" s="177"/>
      <c r="C150" s="177"/>
      <c r="D150" s="177"/>
      <c r="E150" s="177" t="s">
        <v>37</v>
      </c>
      <c r="F150" s="13">
        <v>20</v>
      </c>
      <c r="G150" s="177"/>
      <c r="H150" s="200" t="s">
        <v>36</v>
      </c>
      <c r="I150" s="200"/>
      <c r="J150" s="13">
        <v>107.54</v>
      </c>
    </row>
    <row r="151" spans="1:10" ht="15" thickTop="1" x14ac:dyDescent="0.2">
      <c r="A151" s="28"/>
      <c r="B151" s="28"/>
      <c r="C151" s="28"/>
      <c r="D151" s="28"/>
      <c r="E151" s="28"/>
      <c r="F151" s="28"/>
      <c r="G151" s="28"/>
      <c r="H151" s="28"/>
      <c r="I151" s="28"/>
      <c r="J151" s="28"/>
    </row>
    <row r="152" spans="1:10" ht="15" x14ac:dyDescent="0.2">
      <c r="A152" s="180" t="s">
        <v>262</v>
      </c>
      <c r="B152" s="141" t="s">
        <v>2</v>
      </c>
      <c r="C152" s="180" t="s">
        <v>3</v>
      </c>
      <c r="D152" s="180" t="s">
        <v>4</v>
      </c>
      <c r="E152" s="203" t="s">
        <v>50</v>
      </c>
      <c r="F152" s="203"/>
      <c r="G152" s="19" t="s">
        <v>5</v>
      </c>
      <c r="H152" s="141" t="s">
        <v>6</v>
      </c>
      <c r="I152" s="141" t="s">
        <v>7</v>
      </c>
      <c r="J152" s="141" t="s">
        <v>9</v>
      </c>
    </row>
    <row r="153" spans="1:10" x14ac:dyDescent="0.2">
      <c r="A153" s="179" t="s">
        <v>49</v>
      </c>
      <c r="B153" s="24" t="s">
        <v>263</v>
      </c>
      <c r="C153" s="179" t="s">
        <v>32</v>
      </c>
      <c r="D153" s="179" t="s">
        <v>264</v>
      </c>
      <c r="E153" s="202">
        <v>22</v>
      </c>
      <c r="F153" s="202"/>
      <c r="G153" s="25" t="s">
        <v>17</v>
      </c>
      <c r="H153" s="153">
        <v>1</v>
      </c>
      <c r="I153" s="154">
        <v>171.29</v>
      </c>
      <c r="J153" s="154">
        <v>171.29</v>
      </c>
    </row>
    <row r="154" spans="1:10" ht="25.5" x14ac:dyDescent="0.2">
      <c r="A154" s="178" t="s">
        <v>44</v>
      </c>
      <c r="B154" s="17" t="s">
        <v>48</v>
      </c>
      <c r="C154" s="178" t="s">
        <v>13</v>
      </c>
      <c r="D154" s="178" t="s">
        <v>47</v>
      </c>
      <c r="E154" s="201" t="s">
        <v>46</v>
      </c>
      <c r="F154" s="201"/>
      <c r="G154" s="16" t="s">
        <v>45</v>
      </c>
      <c r="H154" s="155">
        <v>3.1709999999999998</v>
      </c>
      <c r="I154" s="156">
        <v>22.58</v>
      </c>
      <c r="J154" s="156">
        <v>71.599999999999994</v>
      </c>
    </row>
    <row r="155" spans="1:10" ht="25.5" x14ac:dyDescent="0.2">
      <c r="A155" s="178" t="s">
        <v>44</v>
      </c>
      <c r="B155" s="17" t="s">
        <v>1349</v>
      </c>
      <c r="C155" s="178" t="s">
        <v>13</v>
      </c>
      <c r="D155" s="178" t="s">
        <v>1350</v>
      </c>
      <c r="E155" s="201" t="s">
        <v>46</v>
      </c>
      <c r="F155" s="201"/>
      <c r="G155" s="16" t="s">
        <v>45</v>
      </c>
      <c r="H155" s="155">
        <v>3.1709999999999998</v>
      </c>
      <c r="I155" s="156">
        <v>31.44</v>
      </c>
      <c r="J155" s="156">
        <v>99.69</v>
      </c>
    </row>
    <row r="156" spans="1:10" ht="25.5" x14ac:dyDescent="0.2">
      <c r="A156" s="177"/>
      <c r="B156" s="177"/>
      <c r="C156" s="177"/>
      <c r="D156" s="177"/>
      <c r="E156" s="177" t="s">
        <v>40</v>
      </c>
      <c r="F156" s="13">
        <v>147.86000000000001</v>
      </c>
      <c r="G156" s="177" t="s">
        <v>39</v>
      </c>
      <c r="H156" s="13">
        <v>0</v>
      </c>
      <c r="I156" s="177" t="s">
        <v>38</v>
      </c>
      <c r="J156" s="13">
        <v>147.86000000000001</v>
      </c>
    </row>
    <row r="157" spans="1:10" ht="15" thickBot="1" x14ac:dyDescent="0.25">
      <c r="A157" s="177"/>
      <c r="B157" s="177"/>
      <c r="C157" s="177"/>
      <c r="D157" s="177"/>
      <c r="E157" s="177" t="s">
        <v>37</v>
      </c>
      <c r="F157" s="13">
        <v>39.130000000000003</v>
      </c>
      <c r="G157" s="177"/>
      <c r="H157" s="200" t="s">
        <v>36</v>
      </c>
      <c r="I157" s="200"/>
      <c r="J157" s="13">
        <v>210.42</v>
      </c>
    </row>
    <row r="158" spans="1:10" ht="15" thickTop="1" x14ac:dyDescent="0.2">
      <c r="A158" s="28"/>
      <c r="B158" s="28"/>
      <c r="C158" s="28"/>
      <c r="D158" s="28"/>
      <c r="E158" s="28"/>
      <c r="F158" s="28"/>
      <c r="G158" s="28"/>
      <c r="H158" s="28"/>
      <c r="I158" s="28"/>
      <c r="J158" s="28"/>
    </row>
    <row r="159" spans="1:10" ht="15" x14ac:dyDescent="0.2">
      <c r="A159" s="180" t="s">
        <v>322</v>
      </c>
      <c r="B159" s="141" t="s">
        <v>2</v>
      </c>
      <c r="C159" s="180" t="s">
        <v>3</v>
      </c>
      <c r="D159" s="180" t="s">
        <v>4</v>
      </c>
      <c r="E159" s="203" t="s">
        <v>50</v>
      </c>
      <c r="F159" s="203"/>
      <c r="G159" s="19" t="s">
        <v>5</v>
      </c>
      <c r="H159" s="141" t="s">
        <v>6</v>
      </c>
      <c r="I159" s="141" t="s">
        <v>7</v>
      </c>
      <c r="J159" s="141" t="s">
        <v>9</v>
      </c>
    </row>
    <row r="160" spans="1:10" ht="25.5" x14ac:dyDescent="0.2">
      <c r="A160" s="179" t="s">
        <v>49</v>
      </c>
      <c r="B160" s="24" t="s">
        <v>323</v>
      </c>
      <c r="C160" s="179" t="s">
        <v>32</v>
      </c>
      <c r="D160" s="179" t="s">
        <v>324</v>
      </c>
      <c r="E160" s="202" t="s">
        <v>53</v>
      </c>
      <c r="F160" s="202"/>
      <c r="G160" s="25" t="s">
        <v>14</v>
      </c>
      <c r="H160" s="153">
        <v>1</v>
      </c>
      <c r="I160" s="154">
        <v>664.75</v>
      </c>
      <c r="J160" s="154">
        <v>664.75</v>
      </c>
    </row>
    <row r="161" spans="1:10" ht="25.5" x14ac:dyDescent="0.2">
      <c r="A161" s="178" t="s">
        <v>44</v>
      </c>
      <c r="B161" s="17" t="s">
        <v>1347</v>
      </c>
      <c r="C161" s="178" t="s">
        <v>13</v>
      </c>
      <c r="D161" s="178" t="s">
        <v>1348</v>
      </c>
      <c r="E161" s="201" t="s">
        <v>46</v>
      </c>
      <c r="F161" s="201"/>
      <c r="G161" s="16" t="s">
        <v>45</v>
      </c>
      <c r="H161" s="155">
        <v>0.224</v>
      </c>
      <c r="I161" s="156">
        <v>30.87</v>
      </c>
      <c r="J161" s="156">
        <v>6.91</v>
      </c>
    </row>
    <row r="162" spans="1:10" ht="25.5" x14ac:dyDescent="0.2">
      <c r="A162" s="178" t="s">
        <v>44</v>
      </c>
      <c r="B162" s="17" t="s">
        <v>48</v>
      </c>
      <c r="C162" s="178" t="s">
        <v>13</v>
      </c>
      <c r="D162" s="178" t="s">
        <v>47</v>
      </c>
      <c r="E162" s="201" t="s">
        <v>46</v>
      </c>
      <c r="F162" s="201"/>
      <c r="G162" s="16" t="s">
        <v>45</v>
      </c>
      <c r="H162" s="155">
        <v>1.345</v>
      </c>
      <c r="I162" s="156">
        <v>22.58</v>
      </c>
      <c r="J162" s="156">
        <v>30.37</v>
      </c>
    </row>
    <row r="163" spans="1:10" ht="25.5" x14ac:dyDescent="0.2">
      <c r="A163" s="178" t="s">
        <v>44</v>
      </c>
      <c r="B163" s="17" t="s">
        <v>1351</v>
      </c>
      <c r="C163" s="178" t="s">
        <v>13</v>
      </c>
      <c r="D163" s="178" t="s">
        <v>1352</v>
      </c>
      <c r="E163" s="201" t="s">
        <v>59</v>
      </c>
      <c r="F163" s="201"/>
      <c r="G163" s="16" t="s">
        <v>60</v>
      </c>
      <c r="H163" s="155">
        <v>9.4E-2</v>
      </c>
      <c r="I163" s="156">
        <v>1.2</v>
      </c>
      <c r="J163" s="156">
        <v>0.11</v>
      </c>
    </row>
    <row r="164" spans="1:10" ht="25.5" x14ac:dyDescent="0.2">
      <c r="A164" s="178" t="s">
        <v>44</v>
      </c>
      <c r="B164" s="17" t="s">
        <v>1353</v>
      </c>
      <c r="C164" s="178" t="s">
        <v>13</v>
      </c>
      <c r="D164" s="178" t="s">
        <v>1354</v>
      </c>
      <c r="E164" s="201" t="s">
        <v>59</v>
      </c>
      <c r="F164" s="201"/>
      <c r="G164" s="16" t="s">
        <v>58</v>
      </c>
      <c r="H164" s="155">
        <v>0.13</v>
      </c>
      <c r="I164" s="156">
        <v>0.51</v>
      </c>
      <c r="J164" s="156">
        <v>0.06</v>
      </c>
    </row>
    <row r="165" spans="1:10" ht="38.25" x14ac:dyDescent="0.2">
      <c r="A165" s="175" t="s">
        <v>42</v>
      </c>
      <c r="B165" s="15" t="s">
        <v>1355</v>
      </c>
      <c r="C165" s="175" t="s">
        <v>13</v>
      </c>
      <c r="D165" s="175" t="s">
        <v>1356</v>
      </c>
      <c r="E165" s="204" t="s">
        <v>41</v>
      </c>
      <c r="F165" s="204"/>
      <c r="G165" s="14" t="s">
        <v>14</v>
      </c>
      <c r="H165" s="157">
        <v>1.103</v>
      </c>
      <c r="I165" s="158">
        <v>568.73</v>
      </c>
      <c r="J165" s="158">
        <v>627.29999999999995</v>
      </c>
    </row>
    <row r="166" spans="1:10" ht="25.5" x14ac:dyDescent="0.2">
      <c r="A166" s="177"/>
      <c r="B166" s="177"/>
      <c r="C166" s="177"/>
      <c r="D166" s="177"/>
      <c r="E166" s="177" t="s">
        <v>40</v>
      </c>
      <c r="F166" s="13">
        <v>31</v>
      </c>
      <c r="G166" s="177" t="s">
        <v>39</v>
      </c>
      <c r="H166" s="13">
        <v>0</v>
      </c>
      <c r="I166" s="177" t="s">
        <v>38</v>
      </c>
      <c r="J166" s="13">
        <v>31</v>
      </c>
    </row>
    <row r="167" spans="1:10" ht="15" thickBot="1" x14ac:dyDescent="0.25">
      <c r="A167" s="177"/>
      <c r="B167" s="177"/>
      <c r="C167" s="177"/>
      <c r="D167" s="177"/>
      <c r="E167" s="177" t="s">
        <v>37</v>
      </c>
      <c r="F167" s="13">
        <v>151.88999999999999</v>
      </c>
      <c r="G167" s="177"/>
      <c r="H167" s="200" t="s">
        <v>36</v>
      </c>
      <c r="I167" s="200"/>
      <c r="J167" s="13">
        <v>816.64</v>
      </c>
    </row>
    <row r="168" spans="1:10" ht="15" thickTop="1" x14ac:dyDescent="0.2">
      <c r="A168" s="28"/>
      <c r="B168" s="28"/>
      <c r="C168" s="28"/>
      <c r="D168" s="28"/>
      <c r="E168" s="28"/>
      <c r="F168" s="28"/>
      <c r="G168" s="28"/>
      <c r="H168" s="28"/>
      <c r="I168" s="28"/>
      <c r="J168" s="28"/>
    </row>
    <row r="169" spans="1:10" ht="15" x14ac:dyDescent="0.2">
      <c r="A169" s="180" t="s">
        <v>1634</v>
      </c>
      <c r="B169" s="141" t="s">
        <v>2</v>
      </c>
      <c r="C169" s="180" t="s">
        <v>3</v>
      </c>
      <c r="D169" s="180" t="s">
        <v>4</v>
      </c>
      <c r="E169" s="203" t="s">
        <v>50</v>
      </c>
      <c r="F169" s="203"/>
      <c r="G169" s="19" t="s">
        <v>5</v>
      </c>
      <c r="H169" s="141" t="s">
        <v>6</v>
      </c>
      <c r="I169" s="141" t="s">
        <v>7</v>
      </c>
      <c r="J169" s="141" t="s">
        <v>9</v>
      </c>
    </row>
    <row r="170" spans="1:10" ht="38.25" x14ac:dyDescent="0.2">
      <c r="A170" s="179" t="s">
        <v>49</v>
      </c>
      <c r="B170" s="24" t="s">
        <v>1635</v>
      </c>
      <c r="C170" s="179" t="s">
        <v>32</v>
      </c>
      <c r="D170" s="179" t="s">
        <v>1636</v>
      </c>
      <c r="E170" s="202" t="s">
        <v>53</v>
      </c>
      <c r="F170" s="202"/>
      <c r="G170" s="25" t="s">
        <v>20</v>
      </c>
      <c r="H170" s="153">
        <v>1</v>
      </c>
      <c r="I170" s="154">
        <v>79.319999999999993</v>
      </c>
      <c r="J170" s="154">
        <v>79.319999999999993</v>
      </c>
    </row>
    <row r="171" spans="1:10" ht="25.5" x14ac:dyDescent="0.2">
      <c r="A171" s="178" t="s">
        <v>44</v>
      </c>
      <c r="B171" s="17" t="s">
        <v>48</v>
      </c>
      <c r="C171" s="178" t="s">
        <v>13</v>
      </c>
      <c r="D171" s="178" t="s">
        <v>47</v>
      </c>
      <c r="E171" s="201" t="s">
        <v>46</v>
      </c>
      <c r="F171" s="201"/>
      <c r="G171" s="16" t="s">
        <v>45</v>
      </c>
      <c r="H171" s="155">
        <v>0.27950000000000003</v>
      </c>
      <c r="I171" s="156">
        <v>22.58</v>
      </c>
      <c r="J171" s="156">
        <v>6.31</v>
      </c>
    </row>
    <row r="172" spans="1:10" ht="51" x14ac:dyDescent="0.2">
      <c r="A172" s="178" t="s">
        <v>44</v>
      </c>
      <c r="B172" s="17" t="s">
        <v>2592</v>
      </c>
      <c r="C172" s="178" t="s">
        <v>13</v>
      </c>
      <c r="D172" s="178" t="s">
        <v>2593</v>
      </c>
      <c r="E172" s="201" t="s">
        <v>59</v>
      </c>
      <c r="F172" s="201"/>
      <c r="G172" s="16" t="s">
        <v>60</v>
      </c>
      <c r="H172" s="155">
        <v>3.1099999999999999E-2</v>
      </c>
      <c r="I172" s="156">
        <v>434.28</v>
      </c>
      <c r="J172" s="156">
        <v>13.5</v>
      </c>
    </row>
    <row r="173" spans="1:10" ht="51" x14ac:dyDescent="0.2">
      <c r="A173" s="178" t="s">
        <v>44</v>
      </c>
      <c r="B173" s="17" t="s">
        <v>2594</v>
      </c>
      <c r="C173" s="178" t="s">
        <v>13</v>
      </c>
      <c r="D173" s="178" t="s">
        <v>2595</v>
      </c>
      <c r="E173" s="201" t="s">
        <v>59</v>
      </c>
      <c r="F173" s="201"/>
      <c r="G173" s="16" t="s">
        <v>58</v>
      </c>
      <c r="H173" s="155">
        <v>5.5649999999999998E-2</v>
      </c>
      <c r="I173" s="156">
        <v>189.65</v>
      </c>
      <c r="J173" s="156">
        <v>10.55</v>
      </c>
    </row>
    <row r="174" spans="1:10" ht="25.5" x14ac:dyDescent="0.2">
      <c r="A174" s="178" t="s">
        <v>44</v>
      </c>
      <c r="B174" s="17" t="s">
        <v>2596</v>
      </c>
      <c r="C174" s="178" t="s">
        <v>13</v>
      </c>
      <c r="D174" s="178" t="s">
        <v>1344</v>
      </c>
      <c r="E174" s="201" t="s">
        <v>46</v>
      </c>
      <c r="F174" s="201"/>
      <c r="G174" s="16" t="s">
        <v>45</v>
      </c>
      <c r="H174" s="155">
        <v>6.4000000000000003E-3</v>
      </c>
      <c r="I174" s="156">
        <v>132.52000000000001</v>
      </c>
      <c r="J174" s="156">
        <v>0.84</v>
      </c>
    </row>
    <row r="175" spans="1:10" ht="25.5" x14ac:dyDescent="0.2">
      <c r="A175" s="178" t="s">
        <v>44</v>
      </c>
      <c r="B175" s="17" t="s">
        <v>2597</v>
      </c>
      <c r="C175" s="178" t="s">
        <v>13</v>
      </c>
      <c r="D175" s="178" t="s">
        <v>2598</v>
      </c>
      <c r="E175" s="201" t="s">
        <v>101</v>
      </c>
      <c r="F175" s="201"/>
      <c r="G175" s="16" t="s">
        <v>280</v>
      </c>
      <c r="H175" s="155">
        <v>5.2400000000000002E-2</v>
      </c>
      <c r="I175" s="156">
        <v>3.26</v>
      </c>
      <c r="J175" s="156">
        <v>0.17</v>
      </c>
    </row>
    <row r="176" spans="1:10" ht="51" x14ac:dyDescent="0.2">
      <c r="A176" s="178" t="s">
        <v>44</v>
      </c>
      <c r="B176" s="17" t="s">
        <v>2599</v>
      </c>
      <c r="C176" s="178" t="s">
        <v>13</v>
      </c>
      <c r="D176" s="178" t="s">
        <v>2600</v>
      </c>
      <c r="E176" s="201" t="s">
        <v>101</v>
      </c>
      <c r="F176" s="201"/>
      <c r="G176" s="16" t="s">
        <v>14</v>
      </c>
      <c r="H176" s="155">
        <v>0.15709999999999999</v>
      </c>
      <c r="I176" s="156">
        <v>9.4700000000000006</v>
      </c>
      <c r="J176" s="156">
        <v>1.48</v>
      </c>
    </row>
    <row r="177" spans="1:10" ht="38.25" x14ac:dyDescent="0.2">
      <c r="A177" s="175" t="s">
        <v>42</v>
      </c>
      <c r="B177" s="15" t="s">
        <v>2601</v>
      </c>
      <c r="C177" s="175" t="s">
        <v>13</v>
      </c>
      <c r="D177" s="175" t="s">
        <v>2602</v>
      </c>
      <c r="E177" s="204" t="s">
        <v>41</v>
      </c>
      <c r="F177" s="204"/>
      <c r="G177" s="14" t="s">
        <v>14</v>
      </c>
      <c r="H177" s="157">
        <v>8.1305000000000002E-2</v>
      </c>
      <c r="I177" s="158">
        <v>571.55999999999995</v>
      </c>
      <c r="J177" s="158">
        <v>46.47</v>
      </c>
    </row>
    <row r="178" spans="1:10" ht="25.5" x14ac:dyDescent="0.2">
      <c r="A178" s="177"/>
      <c r="B178" s="177"/>
      <c r="C178" s="177"/>
      <c r="D178" s="177"/>
      <c r="E178" s="177" t="s">
        <v>40</v>
      </c>
      <c r="F178" s="13">
        <v>8.84</v>
      </c>
      <c r="G178" s="177" t="s">
        <v>39</v>
      </c>
      <c r="H178" s="13">
        <v>0</v>
      </c>
      <c r="I178" s="177" t="s">
        <v>38</v>
      </c>
      <c r="J178" s="13">
        <v>8.84</v>
      </c>
    </row>
    <row r="179" spans="1:10" ht="15" thickBot="1" x14ac:dyDescent="0.25">
      <c r="A179" s="177"/>
      <c r="B179" s="177"/>
      <c r="C179" s="177"/>
      <c r="D179" s="177"/>
      <c r="E179" s="177" t="s">
        <v>37</v>
      </c>
      <c r="F179" s="13">
        <v>18.12</v>
      </c>
      <c r="G179" s="177"/>
      <c r="H179" s="200" t="s">
        <v>36</v>
      </c>
      <c r="I179" s="200"/>
      <c r="J179" s="13">
        <v>97.44</v>
      </c>
    </row>
    <row r="180" spans="1:10" ht="15" thickTop="1" x14ac:dyDescent="0.2">
      <c r="A180" s="28"/>
      <c r="B180" s="28"/>
      <c r="C180" s="28"/>
      <c r="D180" s="28"/>
      <c r="E180" s="28"/>
      <c r="F180" s="28"/>
      <c r="G180" s="28"/>
      <c r="H180" s="28"/>
      <c r="I180" s="28"/>
      <c r="J180" s="28"/>
    </row>
    <row r="181" spans="1:10" ht="15" x14ac:dyDescent="0.2">
      <c r="A181" s="180" t="s">
        <v>1654</v>
      </c>
      <c r="B181" s="141" t="s">
        <v>2</v>
      </c>
      <c r="C181" s="180" t="s">
        <v>3</v>
      </c>
      <c r="D181" s="180" t="s">
        <v>4</v>
      </c>
      <c r="E181" s="203" t="s">
        <v>50</v>
      </c>
      <c r="F181" s="203"/>
      <c r="G181" s="19" t="s">
        <v>5</v>
      </c>
      <c r="H181" s="141" t="s">
        <v>6</v>
      </c>
      <c r="I181" s="141" t="s">
        <v>7</v>
      </c>
      <c r="J181" s="141" t="s">
        <v>9</v>
      </c>
    </row>
    <row r="182" spans="1:10" ht="25.5" x14ac:dyDescent="0.2">
      <c r="A182" s="179" t="s">
        <v>49</v>
      </c>
      <c r="B182" s="24" t="s">
        <v>1655</v>
      </c>
      <c r="C182" s="179" t="s">
        <v>32</v>
      </c>
      <c r="D182" s="179" t="s">
        <v>1656</v>
      </c>
      <c r="E182" s="202" t="s">
        <v>53</v>
      </c>
      <c r="F182" s="202"/>
      <c r="G182" s="25" t="s">
        <v>14</v>
      </c>
      <c r="H182" s="153">
        <v>1</v>
      </c>
      <c r="I182" s="154">
        <v>709.3</v>
      </c>
      <c r="J182" s="154">
        <v>709.3</v>
      </c>
    </row>
    <row r="183" spans="1:10" ht="25.5" x14ac:dyDescent="0.2">
      <c r="A183" s="178" t="s">
        <v>44</v>
      </c>
      <c r="B183" s="17" t="s">
        <v>1347</v>
      </c>
      <c r="C183" s="178" t="s">
        <v>13</v>
      </c>
      <c r="D183" s="178" t="s">
        <v>1348</v>
      </c>
      <c r="E183" s="201" t="s">
        <v>46</v>
      </c>
      <c r="F183" s="201"/>
      <c r="G183" s="16" t="s">
        <v>45</v>
      </c>
      <c r="H183" s="155">
        <v>0.36299999999999999</v>
      </c>
      <c r="I183" s="156">
        <v>30.87</v>
      </c>
      <c r="J183" s="156">
        <v>11.2</v>
      </c>
    </row>
    <row r="184" spans="1:10" ht="25.5" x14ac:dyDescent="0.2">
      <c r="A184" s="178" t="s">
        <v>44</v>
      </c>
      <c r="B184" s="17" t="s">
        <v>48</v>
      </c>
      <c r="C184" s="178" t="s">
        <v>13</v>
      </c>
      <c r="D184" s="178" t="s">
        <v>47</v>
      </c>
      <c r="E184" s="201" t="s">
        <v>46</v>
      </c>
      <c r="F184" s="201"/>
      <c r="G184" s="16" t="s">
        <v>45</v>
      </c>
      <c r="H184" s="155">
        <v>0.54400000000000004</v>
      </c>
      <c r="I184" s="156">
        <v>22.58</v>
      </c>
      <c r="J184" s="156">
        <v>12.28</v>
      </c>
    </row>
    <row r="185" spans="1:10" ht="25.5" x14ac:dyDescent="0.2">
      <c r="A185" s="178" t="s">
        <v>44</v>
      </c>
      <c r="B185" s="17" t="s">
        <v>1351</v>
      </c>
      <c r="C185" s="178" t="s">
        <v>13</v>
      </c>
      <c r="D185" s="178" t="s">
        <v>1352</v>
      </c>
      <c r="E185" s="201" t="s">
        <v>59</v>
      </c>
      <c r="F185" s="201"/>
      <c r="G185" s="16" t="s">
        <v>60</v>
      </c>
      <c r="H185" s="155">
        <v>8.7999999999999995E-2</v>
      </c>
      <c r="I185" s="156">
        <v>1.2</v>
      </c>
      <c r="J185" s="156">
        <v>0.1</v>
      </c>
    </row>
    <row r="186" spans="1:10" ht="25.5" x14ac:dyDescent="0.2">
      <c r="A186" s="178" t="s">
        <v>44</v>
      </c>
      <c r="B186" s="17" t="s">
        <v>1353</v>
      </c>
      <c r="C186" s="178" t="s">
        <v>13</v>
      </c>
      <c r="D186" s="178" t="s">
        <v>1354</v>
      </c>
      <c r="E186" s="201" t="s">
        <v>59</v>
      </c>
      <c r="F186" s="201"/>
      <c r="G186" s="16" t="s">
        <v>58</v>
      </c>
      <c r="H186" s="155">
        <v>9.2999999999999999E-2</v>
      </c>
      <c r="I186" s="156">
        <v>0.51</v>
      </c>
      <c r="J186" s="156">
        <v>0.04</v>
      </c>
    </row>
    <row r="187" spans="1:10" ht="38.25" x14ac:dyDescent="0.2">
      <c r="A187" s="175" t="s">
        <v>42</v>
      </c>
      <c r="B187" s="15" t="s">
        <v>1396</v>
      </c>
      <c r="C187" s="175" t="s">
        <v>13</v>
      </c>
      <c r="D187" s="175" t="s">
        <v>1397</v>
      </c>
      <c r="E187" s="204" t="s">
        <v>41</v>
      </c>
      <c r="F187" s="204"/>
      <c r="G187" s="14" t="s">
        <v>14</v>
      </c>
      <c r="H187" s="157">
        <v>1.1499999999999999</v>
      </c>
      <c r="I187" s="158">
        <v>596.25</v>
      </c>
      <c r="J187" s="158">
        <v>685.68</v>
      </c>
    </row>
    <row r="188" spans="1:10" ht="25.5" x14ac:dyDescent="0.2">
      <c r="A188" s="177"/>
      <c r="B188" s="177"/>
      <c r="C188" s="177"/>
      <c r="D188" s="177"/>
      <c r="E188" s="177" t="s">
        <v>40</v>
      </c>
      <c r="F188" s="13">
        <v>19.82</v>
      </c>
      <c r="G188" s="177" t="s">
        <v>39</v>
      </c>
      <c r="H188" s="13">
        <v>0</v>
      </c>
      <c r="I188" s="177" t="s">
        <v>38</v>
      </c>
      <c r="J188" s="13">
        <v>19.82</v>
      </c>
    </row>
    <row r="189" spans="1:10" ht="15" thickBot="1" x14ac:dyDescent="0.25">
      <c r="A189" s="177"/>
      <c r="B189" s="177"/>
      <c r="C189" s="177"/>
      <c r="D189" s="177"/>
      <c r="E189" s="177" t="s">
        <v>37</v>
      </c>
      <c r="F189" s="13">
        <v>162.07</v>
      </c>
      <c r="G189" s="177"/>
      <c r="H189" s="200" t="s">
        <v>36</v>
      </c>
      <c r="I189" s="200"/>
      <c r="J189" s="13">
        <v>871.37</v>
      </c>
    </row>
    <row r="190" spans="1:10" ht="15" thickTop="1" x14ac:dyDescent="0.2">
      <c r="A190" s="28"/>
      <c r="B190" s="28"/>
      <c r="C190" s="28"/>
      <c r="D190" s="28"/>
      <c r="E190" s="28"/>
      <c r="F190" s="28"/>
      <c r="G190" s="28"/>
      <c r="H190" s="28"/>
      <c r="I190" s="28"/>
      <c r="J190" s="28"/>
    </row>
    <row r="191" spans="1:10" ht="15" x14ac:dyDescent="0.2">
      <c r="A191" s="180" t="s">
        <v>1657</v>
      </c>
      <c r="B191" s="141" t="s">
        <v>2</v>
      </c>
      <c r="C191" s="180" t="s">
        <v>3</v>
      </c>
      <c r="D191" s="180" t="s">
        <v>4</v>
      </c>
      <c r="E191" s="203" t="s">
        <v>50</v>
      </c>
      <c r="F191" s="203"/>
      <c r="G191" s="19" t="s">
        <v>5</v>
      </c>
      <c r="H191" s="141" t="s">
        <v>6</v>
      </c>
      <c r="I191" s="141" t="s">
        <v>7</v>
      </c>
      <c r="J191" s="141" t="s">
        <v>9</v>
      </c>
    </row>
    <row r="192" spans="1:10" ht="25.5" x14ac:dyDescent="0.2">
      <c r="A192" s="179" t="s">
        <v>49</v>
      </c>
      <c r="B192" s="24" t="s">
        <v>1658</v>
      </c>
      <c r="C192" s="179" t="s">
        <v>32</v>
      </c>
      <c r="D192" s="179" t="s">
        <v>1659</v>
      </c>
      <c r="E192" s="202">
        <v>172</v>
      </c>
      <c r="F192" s="202"/>
      <c r="G192" s="25" t="s">
        <v>14</v>
      </c>
      <c r="H192" s="153">
        <v>1</v>
      </c>
      <c r="I192" s="154">
        <v>44.48</v>
      </c>
      <c r="J192" s="154">
        <v>44.48</v>
      </c>
    </row>
    <row r="193" spans="1:10" ht="25.5" x14ac:dyDescent="0.2">
      <c r="A193" s="178" t="s">
        <v>44</v>
      </c>
      <c r="B193" s="17" t="s">
        <v>48</v>
      </c>
      <c r="C193" s="178" t="s">
        <v>13</v>
      </c>
      <c r="D193" s="178" t="s">
        <v>47</v>
      </c>
      <c r="E193" s="201" t="s">
        <v>46</v>
      </c>
      <c r="F193" s="201"/>
      <c r="G193" s="16" t="s">
        <v>45</v>
      </c>
      <c r="H193" s="155">
        <v>1.97</v>
      </c>
      <c r="I193" s="156">
        <v>22.58</v>
      </c>
      <c r="J193" s="156">
        <v>44.48</v>
      </c>
    </row>
    <row r="194" spans="1:10" ht="25.5" x14ac:dyDescent="0.2">
      <c r="A194" s="177"/>
      <c r="B194" s="177"/>
      <c r="C194" s="177"/>
      <c r="D194" s="177"/>
      <c r="E194" s="177" t="s">
        <v>40</v>
      </c>
      <c r="F194" s="13">
        <v>36.64</v>
      </c>
      <c r="G194" s="177" t="s">
        <v>39</v>
      </c>
      <c r="H194" s="13">
        <v>0</v>
      </c>
      <c r="I194" s="177" t="s">
        <v>38</v>
      </c>
      <c r="J194" s="13">
        <v>36.64</v>
      </c>
    </row>
    <row r="195" spans="1:10" ht="15" thickBot="1" x14ac:dyDescent="0.25">
      <c r="A195" s="177"/>
      <c r="B195" s="177"/>
      <c r="C195" s="177"/>
      <c r="D195" s="177"/>
      <c r="E195" s="177" t="s">
        <v>37</v>
      </c>
      <c r="F195" s="13">
        <v>10.16</v>
      </c>
      <c r="G195" s="177"/>
      <c r="H195" s="200" t="s">
        <v>36</v>
      </c>
      <c r="I195" s="200"/>
      <c r="J195" s="13">
        <v>54.64</v>
      </c>
    </row>
    <row r="196" spans="1:10" ht="15" thickTop="1" x14ac:dyDescent="0.2">
      <c r="A196" s="28"/>
      <c r="B196" s="28"/>
      <c r="C196" s="28"/>
      <c r="D196" s="28"/>
      <c r="E196" s="28"/>
      <c r="F196" s="28"/>
      <c r="G196" s="28"/>
      <c r="H196" s="28"/>
      <c r="I196" s="28"/>
      <c r="J196" s="28"/>
    </row>
    <row r="197" spans="1:10" ht="15" x14ac:dyDescent="0.2">
      <c r="A197" s="180" t="s">
        <v>366</v>
      </c>
      <c r="B197" s="141" t="s">
        <v>2</v>
      </c>
      <c r="C197" s="180" t="s">
        <v>3</v>
      </c>
      <c r="D197" s="180" t="s">
        <v>4</v>
      </c>
      <c r="E197" s="203" t="s">
        <v>50</v>
      </c>
      <c r="F197" s="203"/>
      <c r="G197" s="19" t="s">
        <v>5</v>
      </c>
      <c r="H197" s="141" t="s">
        <v>6</v>
      </c>
      <c r="I197" s="141" t="s">
        <v>7</v>
      </c>
      <c r="J197" s="141" t="s">
        <v>9</v>
      </c>
    </row>
    <row r="198" spans="1:10" ht="25.5" x14ac:dyDescent="0.2">
      <c r="A198" s="179" t="s">
        <v>49</v>
      </c>
      <c r="B198" s="24" t="s">
        <v>367</v>
      </c>
      <c r="C198" s="179" t="s">
        <v>32</v>
      </c>
      <c r="D198" s="179" t="s">
        <v>368</v>
      </c>
      <c r="E198" s="202" t="s">
        <v>53</v>
      </c>
      <c r="F198" s="202"/>
      <c r="G198" s="25" t="s">
        <v>14</v>
      </c>
      <c r="H198" s="153">
        <v>1</v>
      </c>
      <c r="I198" s="154">
        <v>715.35</v>
      </c>
      <c r="J198" s="154">
        <v>715.35</v>
      </c>
    </row>
    <row r="199" spans="1:10" ht="25.5" x14ac:dyDescent="0.2">
      <c r="A199" s="178" t="s">
        <v>44</v>
      </c>
      <c r="B199" s="17" t="s">
        <v>1347</v>
      </c>
      <c r="C199" s="178" t="s">
        <v>13</v>
      </c>
      <c r="D199" s="178" t="s">
        <v>1348</v>
      </c>
      <c r="E199" s="201" t="s">
        <v>46</v>
      </c>
      <c r="F199" s="201"/>
      <c r="G199" s="16" t="s">
        <v>45</v>
      </c>
      <c r="H199" s="155">
        <v>0.224</v>
      </c>
      <c r="I199" s="156">
        <v>30.87</v>
      </c>
      <c r="J199" s="156">
        <v>6.91</v>
      </c>
    </row>
    <row r="200" spans="1:10" ht="25.5" x14ac:dyDescent="0.2">
      <c r="A200" s="178" t="s">
        <v>44</v>
      </c>
      <c r="B200" s="17" t="s">
        <v>48</v>
      </c>
      <c r="C200" s="178" t="s">
        <v>13</v>
      </c>
      <c r="D200" s="178" t="s">
        <v>47</v>
      </c>
      <c r="E200" s="201" t="s">
        <v>46</v>
      </c>
      <c r="F200" s="201"/>
      <c r="G200" s="16" t="s">
        <v>45</v>
      </c>
      <c r="H200" s="155">
        <v>1.345</v>
      </c>
      <c r="I200" s="156">
        <v>22.58</v>
      </c>
      <c r="J200" s="156">
        <v>30.37</v>
      </c>
    </row>
    <row r="201" spans="1:10" ht="25.5" x14ac:dyDescent="0.2">
      <c r="A201" s="178" t="s">
        <v>44</v>
      </c>
      <c r="B201" s="17" t="s">
        <v>1351</v>
      </c>
      <c r="C201" s="178" t="s">
        <v>13</v>
      </c>
      <c r="D201" s="178" t="s">
        <v>1352</v>
      </c>
      <c r="E201" s="201" t="s">
        <v>59</v>
      </c>
      <c r="F201" s="201"/>
      <c r="G201" s="16" t="s">
        <v>60</v>
      </c>
      <c r="H201" s="155">
        <v>9.4E-2</v>
      </c>
      <c r="I201" s="156">
        <v>1.2</v>
      </c>
      <c r="J201" s="156">
        <v>0.11</v>
      </c>
    </row>
    <row r="202" spans="1:10" ht="25.5" x14ac:dyDescent="0.2">
      <c r="A202" s="178" t="s">
        <v>44</v>
      </c>
      <c r="B202" s="17" t="s">
        <v>1353</v>
      </c>
      <c r="C202" s="178" t="s">
        <v>13</v>
      </c>
      <c r="D202" s="178" t="s">
        <v>1354</v>
      </c>
      <c r="E202" s="201" t="s">
        <v>59</v>
      </c>
      <c r="F202" s="201"/>
      <c r="G202" s="16" t="s">
        <v>58</v>
      </c>
      <c r="H202" s="155">
        <v>0.13</v>
      </c>
      <c r="I202" s="156">
        <v>0.51</v>
      </c>
      <c r="J202" s="156">
        <v>0.06</v>
      </c>
    </row>
    <row r="203" spans="1:10" ht="38.25" x14ac:dyDescent="0.2">
      <c r="A203" s="175" t="s">
        <v>42</v>
      </c>
      <c r="B203" s="15" t="s">
        <v>1357</v>
      </c>
      <c r="C203" s="175" t="s">
        <v>13</v>
      </c>
      <c r="D203" s="175" t="s">
        <v>1358</v>
      </c>
      <c r="E203" s="204" t="s">
        <v>41</v>
      </c>
      <c r="F203" s="204"/>
      <c r="G203" s="14" t="s">
        <v>14</v>
      </c>
      <c r="H203" s="157">
        <v>1.103</v>
      </c>
      <c r="I203" s="158">
        <v>614.6</v>
      </c>
      <c r="J203" s="158">
        <v>677.9</v>
      </c>
    </row>
    <row r="204" spans="1:10" ht="25.5" x14ac:dyDescent="0.2">
      <c r="A204" s="177"/>
      <c r="B204" s="177"/>
      <c r="C204" s="177"/>
      <c r="D204" s="177"/>
      <c r="E204" s="177" t="s">
        <v>40</v>
      </c>
      <c r="F204" s="13">
        <v>31</v>
      </c>
      <c r="G204" s="177" t="s">
        <v>39</v>
      </c>
      <c r="H204" s="13">
        <v>0</v>
      </c>
      <c r="I204" s="177" t="s">
        <v>38</v>
      </c>
      <c r="J204" s="13">
        <v>31</v>
      </c>
    </row>
    <row r="205" spans="1:10" ht="15" thickBot="1" x14ac:dyDescent="0.25">
      <c r="A205" s="177"/>
      <c r="B205" s="177"/>
      <c r="C205" s="177"/>
      <c r="D205" s="177"/>
      <c r="E205" s="177" t="s">
        <v>37</v>
      </c>
      <c r="F205" s="13">
        <v>163.44999999999999</v>
      </c>
      <c r="G205" s="177"/>
      <c r="H205" s="200" t="s">
        <v>36</v>
      </c>
      <c r="I205" s="200"/>
      <c r="J205" s="13">
        <v>878.8</v>
      </c>
    </row>
    <row r="206" spans="1:10" ht="15" thickTop="1" x14ac:dyDescent="0.2">
      <c r="A206" s="28"/>
      <c r="B206" s="28"/>
      <c r="C206" s="28"/>
      <c r="D206" s="28"/>
      <c r="E206" s="28"/>
      <c r="F206" s="28"/>
      <c r="G206" s="28"/>
      <c r="H206" s="28"/>
      <c r="I206" s="28"/>
      <c r="J206" s="28"/>
    </row>
    <row r="207" spans="1:10" ht="15" x14ac:dyDescent="0.2">
      <c r="A207" s="180" t="s">
        <v>378</v>
      </c>
      <c r="B207" s="141" t="s">
        <v>2</v>
      </c>
      <c r="C207" s="180" t="s">
        <v>3</v>
      </c>
      <c r="D207" s="180" t="s">
        <v>4</v>
      </c>
      <c r="E207" s="203" t="s">
        <v>50</v>
      </c>
      <c r="F207" s="203"/>
      <c r="G207" s="19" t="s">
        <v>5</v>
      </c>
      <c r="H207" s="141" t="s">
        <v>6</v>
      </c>
      <c r="I207" s="141" t="s">
        <v>7</v>
      </c>
      <c r="J207" s="141" t="s">
        <v>9</v>
      </c>
    </row>
    <row r="208" spans="1:10" ht="38.25" x14ac:dyDescent="0.2">
      <c r="A208" s="179" t="s">
        <v>49</v>
      </c>
      <c r="B208" s="24" t="s">
        <v>379</v>
      </c>
      <c r="C208" s="179" t="s">
        <v>32</v>
      </c>
      <c r="D208" s="179" t="s">
        <v>380</v>
      </c>
      <c r="E208" s="202" t="s">
        <v>53</v>
      </c>
      <c r="F208" s="202"/>
      <c r="G208" s="25" t="s">
        <v>14</v>
      </c>
      <c r="H208" s="153">
        <v>1</v>
      </c>
      <c r="I208" s="154">
        <v>745.34</v>
      </c>
      <c r="J208" s="154">
        <v>745.34</v>
      </c>
    </row>
    <row r="209" spans="1:10" ht="25.5" x14ac:dyDescent="0.2">
      <c r="A209" s="178" t="s">
        <v>44</v>
      </c>
      <c r="B209" s="17" t="s">
        <v>57</v>
      </c>
      <c r="C209" s="178" t="s">
        <v>13</v>
      </c>
      <c r="D209" s="178" t="s">
        <v>56</v>
      </c>
      <c r="E209" s="201" t="s">
        <v>46</v>
      </c>
      <c r="F209" s="201"/>
      <c r="G209" s="16" t="s">
        <v>45</v>
      </c>
      <c r="H209" s="155">
        <v>0.186</v>
      </c>
      <c r="I209" s="156">
        <v>30.5</v>
      </c>
      <c r="J209" s="156">
        <v>5.67</v>
      </c>
    </row>
    <row r="210" spans="1:10" ht="25.5" x14ac:dyDescent="0.2">
      <c r="A210" s="178" t="s">
        <v>44</v>
      </c>
      <c r="B210" s="17" t="s">
        <v>1347</v>
      </c>
      <c r="C210" s="178" t="s">
        <v>13</v>
      </c>
      <c r="D210" s="178" t="s">
        <v>1348</v>
      </c>
      <c r="E210" s="201" t="s">
        <v>46</v>
      </c>
      <c r="F210" s="201"/>
      <c r="G210" s="16" t="s">
        <v>45</v>
      </c>
      <c r="H210" s="155">
        <v>1.119</v>
      </c>
      <c r="I210" s="156">
        <v>30.87</v>
      </c>
      <c r="J210" s="156">
        <v>34.54</v>
      </c>
    </row>
    <row r="211" spans="1:10" ht="25.5" x14ac:dyDescent="0.2">
      <c r="A211" s="178" t="s">
        <v>44</v>
      </c>
      <c r="B211" s="17" t="s">
        <v>48</v>
      </c>
      <c r="C211" s="178" t="s">
        <v>13</v>
      </c>
      <c r="D211" s="178" t="s">
        <v>47</v>
      </c>
      <c r="E211" s="201" t="s">
        <v>46</v>
      </c>
      <c r="F211" s="201"/>
      <c r="G211" s="16" t="s">
        <v>45</v>
      </c>
      <c r="H211" s="155">
        <v>1.1919999999999999</v>
      </c>
      <c r="I211" s="156">
        <v>22.58</v>
      </c>
      <c r="J211" s="156">
        <v>26.91</v>
      </c>
    </row>
    <row r="212" spans="1:10" ht="25.5" x14ac:dyDescent="0.2">
      <c r="A212" s="178" t="s">
        <v>44</v>
      </c>
      <c r="B212" s="17" t="s">
        <v>1351</v>
      </c>
      <c r="C212" s="178" t="s">
        <v>13</v>
      </c>
      <c r="D212" s="178" t="s">
        <v>1352</v>
      </c>
      <c r="E212" s="201" t="s">
        <v>59</v>
      </c>
      <c r="F212" s="201"/>
      <c r="G212" s="16" t="s">
        <v>60</v>
      </c>
      <c r="H212" s="155">
        <v>0.19400000000000001</v>
      </c>
      <c r="I212" s="156">
        <v>1.2</v>
      </c>
      <c r="J212" s="156">
        <v>0.23</v>
      </c>
    </row>
    <row r="213" spans="1:10" ht="25.5" x14ac:dyDescent="0.2">
      <c r="A213" s="178" t="s">
        <v>44</v>
      </c>
      <c r="B213" s="17" t="s">
        <v>1353</v>
      </c>
      <c r="C213" s="178" t="s">
        <v>13</v>
      </c>
      <c r="D213" s="178" t="s">
        <v>1354</v>
      </c>
      <c r="E213" s="201" t="s">
        <v>59</v>
      </c>
      <c r="F213" s="201"/>
      <c r="G213" s="16" t="s">
        <v>58</v>
      </c>
      <c r="H213" s="155">
        <v>0.17899999999999999</v>
      </c>
      <c r="I213" s="156">
        <v>0.51</v>
      </c>
      <c r="J213" s="156">
        <v>0.09</v>
      </c>
    </row>
    <row r="214" spans="1:10" ht="38.25" x14ac:dyDescent="0.2">
      <c r="A214" s="175" t="s">
        <v>42</v>
      </c>
      <c r="B214" s="15" t="s">
        <v>1357</v>
      </c>
      <c r="C214" s="175" t="s">
        <v>13</v>
      </c>
      <c r="D214" s="175" t="s">
        <v>1358</v>
      </c>
      <c r="E214" s="204" t="s">
        <v>41</v>
      </c>
      <c r="F214" s="204"/>
      <c r="G214" s="14" t="s">
        <v>14</v>
      </c>
      <c r="H214" s="157">
        <v>1.103</v>
      </c>
      <c r="I214" s="158">
        <v>614.6</v>
      </c>
      <c r="J214" s="158">
        <v>677.9</v>
      </c>
    </row>
    <row r="215" spans="1:10" ht="25.5" x14ac:dyDescent="0.2">
      <c r="A215" s="177"/>
      <c r="B215" s="177"/>
      <c r="C215" s="177"/>
      <c r="D215" s="177"/>
      <c r="E215" s="177" t="s">
        <v>40</v>
      </c>
      <c r="F215" s="13">
        <v>57.05</v>
      </c>
      <c r="G215" s="177" t="s">
        <v>39</v>
      </c>
      <c r="H215" s="13">
        <v>0</v>
      </c>
      <c r="I215" s="177" t="s">
        <v>38</v>
      </c>
      <c r="J215" s="13">
        <v>57.05</v>
      </c>
    </row>
    <row r="216" spans="1:10" ht="15" thickBot="1" x14ac:dyDescent="0.25">
      <c r="A216" s="177"/>
      <c r="B216" s="177"/>
      <c r="C216" s="177"/>
      <c r="D216" s="177"/>
      <c r="E216" s="177" t="s">
        <v>37</v>
      </c>
      <c r="F216" s="13">
        <v>170.31</v>
      </c>
      <c r="G216" s="177"/>
      <c r="H216" s="200" t="s">
        <v>36</v>
      </c>
      <c r="I216" s="200"/>
      <c r="J216" s="13">
        <v>915.65</v>
      </c>
    </row>
    <row r="217" spans="1:10" ht="15" thickTop="1" x14ac:dyDescent="0.2">
      <c r="A217" s="28"/>
      <c r="B217" s="28"/>
      <c r="C217" s="28"/>
      <c r="D217" s="28"/>
      <c r="E217" s="28"/>
      <c r="F217" s="28"/>
      <c r="G217" s="28"/>
      <c r="H217" s="28"/>
      <c r="I217" s="28"/>
      <c r="J217" s="28"/>
    </row>
    <row r="218" spans="1:10" ht="15" x14ac:dyDescent="0.2">
      <c r="A218" s="180" t="s">
        <v>382</v>
      </c>
      <c r="B218" s="141" t="s">
        <v>2</v>
      </c>
      <c r="C218" s="180" t="s">
        <v>3</v>
      </c>
      <c r="D218" s="180" t="s">
        <v>4</v>
      </c>
      <c r="E218" s="203" t="s">
        <v>50</v>
      </c>
      <c r="F218" s="203"/>
      <c r="G218" s="19" t="s">
        <v>5</v>
      </c>
      <c r="H218" s="141" t="s">
        <v>6</v>
      </c>
      <c r="I218" s="141" t="s">
        <v>7</v>
      </c>
      <c r="J218" s="141" t="s">
        <v>9</v>
      </c>
    </row>
    <row r="219" spans="1:10" ht="38.25" x14ac:dyDescent="0.2">
      <c r="A219" s="179" t="s">
        <v>49</v>
      </c>
      <c r="B219" s="24" t="s">
        <v>383</v>
      </c>
      <c r="C219" s="179" t="s">
        <v>32</v>
      </c>
      <c r="D219" s="179" t="s">
        <v>384</v>
      </c>
      <c r="E219" s="202" t="s">
        <v>53</v>
      </c>
      <c r="F219" s="202"/>
      <c r="G219" s="25" t="s">
        <v>17</v>
      </c>
      <c r="H219" s="153">
        <v>1</v>
      </c>
      <c r="I219" s="154">
        <v>178.73</v>
      </c>
      <c r="J219" s="154">
        <v>178.73</v>
      </c>
    </row>
    <row r="220" spans="1:10" ht="25.5" x14ac:dyDescent="0.2">
      <c r="A220" s="178" t="s">
        <v>44</v>
      </c>
      <c r="B220" s="17" t="s">
        <v>57</v>
      </c>
      <c r="C220" s="178" t="s">
        <v>13</v>
      </c>
      <c r="D220" s="178" t="s">
        <v>56</v>
      </c>
      <c r="E220" s="201" t="s">
        <v>46</v>
      </c>
      <c r="F220" s="201"/>
      <c r="G220" s="16" t="s">
        <v>45</v>
      </c>
      <c r="H220" s="155">
        <v>0.501</v>
      </c>
      <c r="I220" s="156">
        <v>30.5</v>
      </c>
      <c r="J220" s="156">
        <v>15.28</v>
      </c>
    </row>
    <row r="221" spans="1:10" ht="25.5" x14ac:dyDescent="0.2">
      <c r="A221" s="178" t="s">
        <v>44</v>
      </c>
      <c r="B221" s="17" t="s">
        <v>48</v>
      </c>
      <c r="C221" s="178" t="s">
        <v>13</v>
      </c>
      <c r="D221" s="178" t="s">
        <v>47</v>
      </c>
      <c r="E221" s="201" t="s">
        <v>46</v>
      </c>
      <c r="F221" s="201"/>
      <c r="G221" s="16" t="s">
        <v>45</v>
      </c>
      <c r="H221" s="155">
        <v>0.35399999999999998</v>
      </c>
      <c r="I221" s="156">
        <v>22.58</v>
      </c>
      <c r="J221" s="156">
        <v>7.99</v>
      </c>
    </row>
    <row r="222" spans="1:10" ht="25.5" x14ac:dyDescent="0.2">
      <c r="A222" s="178" t="s">
        <v>44</v>
      </c>
      <c r="B222" s="17" t="s">
        <v>1359</v>
      </c>
      <c r="C222" s="178" t="s">
        <v>13</v>
      </c>
      <c r="D222" s="178" t="s">
        <v>1360</v>
      </c>
      <c r="E222" s="201" t="s">
        <v>53</v>
      </c>
      <c r="F222" s="201"/>
      <c r="G222" s="16" t="s">
        <v>20</v>
      </c>
      <c r="H222" s="155">
        <v>0.97</v>
      </c>
      <c r="I222" s="156">
        <v>16.47</v>
      </c>
      <c r="J222" s="156">
        <v>15.97</v>
      </c>
    </row>
    <row r="223" spans="1:10" ht="38.25" x14ac:dyDescent="0.2">
      <c r="A223" s="175" t="s">
        <v>42</v>
      </c>
      <c r="B223" s="15" t="s">
        <v>1361</v>
      </c>
      <c r="C223" s="175" t="s">
        <v>13</v>
      </c>
      <c r="D223" s="175" t="s">
        <v>1362</v>
      </c>
      <c r="E223" s="204" t="s">
        <v>41</v>
      </c>
      <c r="F223" s="204"/>
      <c r="G223" s="14" t="s">
        <v>20</v>
      </c>
      <c r="H223" s="157">
        <v>1.87</v>
      </c>
      <c r="I223" s="158">
        <v>45.93</v>
      </c>
      <c r="J223" s="158">
        <v>85.88</v>
      </c>
    </row>
    <row r="224" spans="1:10" x14ac:dyDescent="0.2">
      <c r="A224" s="175" t="s">
        <v>42</v>
      </c>
      <c r="B224" s="15" t="s">
        <v>1363</v>
      </c>
      <c r="C224" s="175" t="s">
        <v>13</v>
      </c>
      <c r="D224" s="175" t="s">
        <v>1364</v>
      </c>
      <c r="E224" s="204" t="s">
        <v>41</v>
      </c>
      <c r="F224" s="204"/>
      <c r="G224" s="14" t="s">
        <v>24</v>
      </c>
      <c r="H224" s="157">
        <v>0.04</v>
      </c>
      <c r="I224" s="158">
        <v>21.22</v>
      </c>
      <c r="J224" s="158">
        <v>0.84</v>
      </c>
    </row>
    <row r="225" spans="1:10" x14ac:dyDescent="0.2">
      <c r="A225" s="175" t="s">
        <v>42</v>
      </c>
      <c r="B225" s="15" t="s">
        <v>1365</v>
      </c>
      <c r="C225" s="175" t="s">
        <v>32</v>
      </c>
      <c r="D225" s="175" t="s">
        <v>1366</v>
      </c>
      <c r="E225" s="204" t="s">
        <v>41</v>
      </c>
      <c r="F225" s="204"/>
      <c r="G225" s="14" t="s">
        <v>1367</v>
      </c>
      <c r="H225" s="157">
        <v>1</v>
      </c>
      <c r="I225" s="158">
        <v>52.77</v>
      </c>
      <c r="J225" s="158">
        <v>52.77</v>
      </c>
    </row>
    <row r="226" spans="1:10" ht="25.5" x14ac:dyDescent="0.2">
      <c r="A226" s="177"/>
      <c r="B226" s="177"/>
      <c r="C226" s="177"/>
      <c r="D226" s="177"/>
      <c r="E226" s="177" t="s">
        <v>40</v>
      </c>
      <c r="F226" s="13">
        <v>23.62</v>
      </c>
      <c r="G226" s="177" t="s">
        <v>39</v>
      </c>
      <c r="H226" s="13">
        <v>0</v>
      </c>
      <c r="I226" s="177" t="s">
        <v>38</v>
      </c>
      <c r="J226" s="13">
        <v>23.62</v>
      </c>
    </row>
    <row r="227" spans="1:10" ht="15" thickBot="1" x14ac:dyDescent="0.25">
      <c r="A227" s="177"/>
      <c r="B227" s="177"/>
      <c r="C227" s="177"/>
      <c r="D227" s="177"/>
      <c r="E227" s="177" t="s">
        <v>37</v>
      </c>
      <c r="F227" s="13">
        <v>40.83</v>
      </c>
      <c r="G227" s="177"/>
      <c r="H227" s="200" t="s">
        <v>36</v>
      </c>
      <c r="I227" s="200"/>
      <c r="J227" s="13">
        <v>219.56</v>
      </c>
    </row>
    <row r="228" spans="1:10" ht="15" thickTop="1" x14ac:dyDescent="0.2">
      <c r="A228" s="28"/>
      <c r="B228" s="28"/>
      <c r="C228" s="28"/>
      <c r="D228" s="28"/>
      <c r="E228" s="28"/>
      <c r="F228" s="28"/>
      <c r="G228" s="28"/>
      <c r="H228" s="28"/>
      <c r="I228" s="28"/>
      <c r="J228" s="28"/>
    </row>
    <row r="229" spans="1:10" ht="15" x14ac:dyDescent="0.2">
      <c r="A229" s="180" t="s">
        <v>1667</v>
      </c>
      <c r="B229" s="141" t="s">
        <v>2</v>
      </c>
      <c r="C229" s="180" t="s">
        <v>3</v>
      </c>
      <c r="D229" s="180" t="s">
        <v>4</v>
      </c>
      <c r="E229" s="203" t="s">
        <v>50</v>
      </c>
      <c r="F229" s="203"/>
      <c r="G229" s="19" t="s">
        <v>5</v>
      </c>
      <c r="H229" s="141" t="s">
        <v>6</v>
      </c>
      <c r="I229" s="141" t="s">
        <v>7</v>
      </c>
      <c r="J229" s="141" t="s">
        <v>9</v>
      </c>
    </row>
    <row r="230" spans="1:10" ht="38.25" x14ac:dyDescent="0.2">
      <c r="A230" s="179" t="s">
        <v>49</v>
      </c>
      <c r="B230" s="24" t="s">
        <v>398</v>
      </c>
      <c r="C230" s="179" t="s">
        <v>32</v>
      </c>
      <c r="D230" s="179" t="s">
        <v>399</v>
      </c>
      <c r="E230" s="202" t="s">
        <v>53</v>
      </c>
      <c r="F230" s="202"/>
      <c r="G230" s="25" t="s">
        <v>14</v>
      </c>
      <c r="H230" s="153">
        <v>1</v>
      </c>
      <c r="I230" s="154">
        <v>723.8</v>
      </c>
      <c r="J230" s="154">
        <v>723.8</v>
      </c>
    </row>
    <row r="231" spans="1:10" ht="25.5" x14ac:dyDescent="0.2">
      <c r="A231" s="178" t="s">
        <v>44</v>
      </c>
      <c r="B231" s="17" t="s">
        <v>57</v>
      </c>
      <c r="C231" s="178" t="s">
        <v>13</v>
      </c>
      <c r="D231" s="178" t="s">
        <v>56</v>
      </c>
      <c r="E231" s="201" t="s">
        <v>46</v>
      </c>
      <c r="F231" s="201"/>
      <c r="G231" s="16" t="s">
        <v>45</v>
      </c>
      <c r="H231" s="155">
        <v>0.125</v>
      </c>
      <c r="I231" s="156">
        <v>30.5</v>
      </c>
      <c r="J231" s="156">
        <v>3.81</v>
      </c>
    </row>
    <row r="232" spans="1:10" ht="25.5" x14ac:dyDescent="0.2">
      <c r="A232" s="178" t="s">
        <v>44</v>
      </c>
      <c r="B232" s="17" t="s">
        <v>1347</v>
      </c>
      <c r="C232" s="178" t="s">
        <v>13</v>
      </c>
      <c r="D232" s="178" t="s">
        <v>1348</v>
      </c>
      <c r="E232" s="201" t="s">
        <v>46</v>
      </c>
      <c r="F232" s="201"/>
      <c r="G232" s="16" t="s">
        <v>45</v>
      </c>
      <c r="H232" s="155">
        <v>0.753</v>
      </c>
      <c r="I232" s="156">
        <v>30.87</v>
      </c>
      <c r="J232" s="156">
        <v>23.24</v>
      </c>
    </row>
    <row r="233" spans="1:10" ht="25.5" x14ac:dyDescent="0.2">
      <c r="A233" s="178" t="s">
        <v>44</v>
      </c>
      <c r="B233" s="17" t="s">
        <v>48</v>
      </c>
      <c r="C233" s="178" t="s">
        <v>13</v>
      </c>
      <c r="D233" s="178" t="s">
        <v>47</v>
      </c>
      <c r="E233" s="201" t="s">
        <v>46</v>
      </c>
      <c r="F233" s="201"/>
      <c r="G233" s="16" t="s">
        <v>45</v>
      </c>
      <c r="H233" s="155">
        <v>0.82599999999999996</v>
      </c>
      <c r="I233" s="156">
        <v>22.58</v>
      </c>
      <c r="J233" s="156">
        <v>18.649999999999999</v>
      </c>
    </row>
    <row r="234" spans="1:10" ht="25.5" x14ac:dyDescent="0.2">
      <c r="A234" s="178" t="s">
        <v>44</v>
      </c>
      <c r="B234" s="17" t="s">
        <v>1351</v>
      </c>
      <c r="C234" s="178" t="s">
        <v>13</v>
      </c>
      <c r="D234" s="178" t="s">
        <v>1352</v>
      </c>
      <c r="E234" s="201" t="s">
        <v>59</v>
      </c>
      <c r="F234" s="201"/>
      <c r="G234" s="16" t="s">
        <v>60</v>
      </c>
      <c r="H234" s="155">
        <v>0.12</v>
      </c>
      <c r="I234" s="156">
        <v>1.2</v>
      </c>
      <c r="J234" s="156">
        <v>0.14000000000000001</v>
      </c>
    </row>
    <row r="235" spans="1:10" ht="25.5" x14ac:dyDescent="0.2">
      <c r="A235" s="178" t="s">
        <v>44</v>
      </c>
      <c r="B235" s="17" t="s">
        <v>1353</v>
      </c>
      <c r="C235" s="178" t="s">
        <v>13</v>
      </c>
      <c r="D235" s="178" t="s">
        <v>1354</v>
      </c>
      <c r="E235" s="201" t="s">
        <v>59</v>
      </c>
      <c r="F235" s="201"/>
      <c r="G235" s="16" t="s">
        <v>58</v>
      </c>
      <c r="H235" s="155">
        <v>0.13100000000000001</v>
      </c>
      <c r="I235" s="156">
        <v>0.51</v>
      </c>
      <c r="J235" s="156">
        <v>0.06</v>
      </c>
    </row>
    <row r="236" spans="1:10" ht="38.25" x14ac:dyDescent="0.2">
      <c r="A236" s="175" t="s">
        <v>42</v>
      </c>
      <c r="B236" s="15" t="s">
        <v>1357</v>
      </c>
      <c r="C236" s="175" t="s">
        <v>13</v>
      </c>
      <c r="D236" s="175" t="s">
        <v>1358</v>
      </c>
      <c r="E236" s="204" t="s">
        <v>41</v>
      </c>
      <c r="F236" s="204"/>
      <c r="G236" s="14" t="s">
        <v>14</v>
      </c>
      <c r="H236" s="157">
        <v>1.103</v>
      </c>
      <c r="I236" s="158">
        <v>614.6</v>
      </c>
      <c r="J236" s="158">
        <v>677.9</v>
      </c>
    </row>
    <row r="237" spans="1:10" ht="25.5" x14ac:dyDescent="0.2">
      <c r="A237" s="177"/>
      <c r="B237" s="177"/>
      <c r="C237" s="177"/>
      <c r="D237" s="177"/>
      <c r="E237" s="177" t="s">
        <v>40</v>
      </c>
      <c r="F237" s="13">
        <v>38.82</v>
      </c>
      <c r="G237" s="177" t="s">
        <v>39</v>
      </c>
      <c r="H237" s="13">
        <v>0</v>
      </c>
      <c r="I237" s="177" t="s">
        <v>38</v>
      </c>
      <c r="J237" s="13">
        <v>38.82</v>
      </c>
    </row>
    <row r="238" spans="1:10" ht="15" thickBot="1" x14ac:dyDescent="0.25">
      <c r="A238" s="177"/>
      <c r="B238" s="177"/>
      <c r="C238" s="177"/>
      <c r="D238" s="177"/>
      <c r="E238" s="177" t="s">
        <v>37</v>
      </c>
      <c r="F238" s="13">
        <v>165.38</v>
      </c>
      <c r="G238" s="177"/>
      <c r="H238" s="200" t="s">
        <v>36</v>
      </c>
      <c r="I238" s="200"/>
      <c r="J238" s="13">
        <v>889.18</v>
      </c>
    </row>
    <row r="239" spans="1:10" ht="15" thickTop="1" x14ac:dyDescent="0.2">
      <c r="A239" s="28"/>
      <c r="B239" s="28"/>
      <c r="C239" s="28"/>
      <c r="D239" s="28"/>
      <c r="E239" s="28"/>
      <c r="F239" s="28"/>
      <c r="G239" s="28"/>
      <c r="H239" s="28"/>
      <c r="I239" s="28"/>
      <c r="J239" s="28"/>
    </row>
    <row r="240" spans="1:10" ht="15" x14ac:dyDescent="0.2">
      <c r="A240" s="180" t="s">
        <v>416</v>
      </c>
      <c r="B240" s="141" t="s">
        <v>2</v>
      </c>
      <c r="C240" s="180" t="s">
        <v>3</v>
      </c>
      <c r="D240" s="180" t="s">
        <v>4</v>
      </c>
      <c r="E240" s="203" t="s">
        <v>50</v>
      </c>
      <c r="F240" s="203"/>
      <c r="G240" s="19" t="s">
        <v>5</v>
      </c>
      <c r="H240" s="141" t="s">
        <v>6</v>
      </c>
      <c r="I240" s="141" t="s">
        <v>7</v>
      </c>
      <c r="J240" s="141" t="s">
        <v>9</v>
      </c>
    </row>
    <row r="241" spans="1:10" ht="38.25" x14ac:dyDescent="0.2">
      <c r="A241" s="179" t="s">
        <v>49</v>
      </c>
      <c r="B241" s="24" t="s">
        <v>417</v>
      </c>
      <c r="C241" s="179" t="s">
        <v>32</v>
      </c>
      <c r="D241" s="179" t="s">
        <v>418</v>
      </c>
      <c r="E241" s="202" t="s">
        <v>1126</v>
      </c>
      <c r="F241" s="202"/>
      <c r="G241" s="25" t="s">
        <v>17</v>
      </c>
      <c r="H241" s="153">
        <v>1</v>
      </c>
      <c r="I241" s="154">
        <v>63.82</v>
      </c>
      <c r="J241" s="154">
        <v>63.82</v>
      </c>
    </row>
    <row r="242" spans="1:10" ht="25.5" x14ac:dyDescent="0.2">
      <c r="A242" s="178" t="s">
        <v>44</v>
      </c>
      <c r="B242" s="17" t="s">
        <v>1368</v>
      </c>
      <c r="C242" s="178" t="s">
        <v>13</v>
      </c>
      <c r="D242" s="178" t="s">
        <v>1369</v>
      </c>
      <c r="E242" s="201" t="s">
        <v>46</v>
      </c>
      <c r="F242" s="201"/>
      <c r="G242" s="16" t="s">
        <v>45</v>
      </c>
      <c r="H242" s="155">
        <v>0.46339999999999998</v>
      </c>
      <c r="I242" s="156">
        <v>30.68</v>
      </c>
      <c r="J242" s="156">
        <v>14.21</v>
      </c>
    </row>
    <row r="243" spans="1:10" ht="25.5" x14ac:dyDescent="0.2">
      <c r="A243" s="178" t="s">
        <v>44</v>
      </c>
      <c r="B243" s="17" t="s">
        <v>48</v>
      </c>
      <c r="C243" s="178" t="s">
        <v>13</v>
      </c>
      <c r="D243" s="178" t="s">
        <v>47</v>
      </c>
      <c r="E243" s="201" t="s">
        <v>46</v>
      </c>
      <c r="F243" s="201"/>
      <c r="G243" s="16" t="s">
        <v>45</v>
      </c>
      <c r="H243" s="155">
        <v>0.21460000000000001</v>
      </c>
      <c r="I243" s="156">
        <v>22.58</v>
      </c>
      <c r="J243" s="156">
        <v>4.84</v>
      </c>
    </row>
    <row r="244" spans="1:10" ht="25.5" x14ac:dyDescent="0.2">
      <c r="A244" s="175" t="s">
        <v>42</v>
      </c>
      <c r="B244" s="15" t="s">
        <v>1370</v>
      </c>
      <c r="C244" s="175" t="s">
        <v>13</v>
      </c>
      <c r="D244" s="175" t="s">
        <v>1371</v>
      </c>
      <c r="E244" s="204" t="s">
        <v>41</v>
      </c>
      <c r="F244" s="204"/>
      <c r="G244" s="14" t="s">
        <v>17</v>
      </c>
      <c r="H244" s="157">
        <v>1.0725</v>
      </c>
      <c r="I244" s="158">
        <v>38.9</v>
      </c>
      <c r="J244" s="158">
        <v>41.72</v>
      </c>
    </row>
    <row r="245" spans="1:10" x14ac:dyDescent="0.2">
      <c r="A245" s="175" t="s">
        <v>42</v>
      </c>
      <c r="B245" s="15" t="s">
        <v>1372</v>
      </c>
      <c r="C245" s="175" t="s">
        <v>13</v>
      </c>
      <c r="D245" s="175" t="s">
        <v>1373</v>
      </c>
      <c r="E245" s="204" t="s">
        <v>41</v>
      </c>
      <c r="F245" s="204"/>
      <c r="G245" s="14" t="s">
        <v>24</v>
      </c>
      <c r="H245" s="157">
        <v>3.5070000000000001</v>
      </c>
      <c r="I245" s="158">
        <v>0.65</v>
      </c>
      <c r="J245" s="158">
        <v>2.27</v>
      </c>
    </row>
    <row r="246" spans="1:10" x14ac:dyDescent="0.2">
      <c r="A246" s="175" t="s">
        <v>42</v>
      </c>
      <c r="B246" s="15" t="s">
        <v>1374</v>
      </c>
      <c r="C246" s="175" t="s">
        <v>13</v>
      </c>
      <c r="D246" s="175" t="s">
        <v>1375</v>
      </c>
      <c r="E246" s="204" t="s">
        <v>41</v>
      </c>
      <c r="F246" s="204"/>
      <c r="G246" s="14" t="s">
        <v>24</v>
      </c>
      <c r="H246" s="157">
        <v>0.20699999999999999</v>
      </c>
      <c r="I246" s="158">
        <v>3.81</v>
      </c>
      <c r="J246" s="158">
        <v>0.78</v>
      </c>
    </row>
    <row r="247" spans="1:10" ht="25.5" x14ac:dyDescent="0.2">
      <c r="A247" s="177"/>
      <c r="B247" s="177"/>
      <c r="C247" s="177"/>
      <c r="D247" s="177"/>
      <c r="E247" s="177" t="s">
        <v>40</v>
      </c>
      <c r="F247" s="13">
        <v>16.3</v>
      </c>
      <c r="G247" s="177" t="s">
        <v>39</v>
      </c>
      <c r="H247" s="13">
        <v>0</v>
      </c>
      <c r="I247" s="177" t="s">
        <v>38</v>
      </c>
      <c r="J247" s="13">
        <v>16.3</v>
      </c>
    </row>
    <row r="248" spans="1:10" ht="15" thickBot="1" x14ac:dyDescent="0.25">
      <c r="A248" s="177"/>
      <c r="B248" s="177"/>
      <c r="C248" s="177"/>
      <c r="D248" s="177"/>
      <c r="E248" s="177" t="s">
        <v>37</v>
      </c>
      <c r="F248" s="13">
        <v>14.58</v>
      </c>
      <c r="G248" s="177"/>
      <c r="H248" s="200" t="s">
        <v>36</v>
      </c>
      <c r="I248" s="200"/>
      <c r="J248" s="13">
        <v>78.400000000000006</v>
      </c>
    </row>
    <row r="249" spans="1:10" ht="15" thickTop="1" x14ac:dyDescent="0.2">
      <c r="A249" s="28"/>
      <c r="B249" s="28"/>
      <c r="C249" s="28"/>
      <c r="D249" s="28"/>
      <c r="E249" s="28"/>
      <c r="F249" s="28"/>
      <c r="G249" s="28"/>
      <c r="H249" s="28"/>
      <c r="I249" s="28"/>
      <c r="J249" s="28"/>
    </row>
    <row r="250" spans="1:10" ht="15" x14ac:dyDescent="0.2">
      <c r="A250" s="180" t="s">
        <v>1668</v>
      </c>
      <c r="B250" s="141" t="s">
        <v>2</v>
      </c>
      <c r="C250" s="180" t="s">
        <v>3</v>
      </c>
      <c r="D250" s="180" t="s">
        <v>4</v>
      </c>
      <c r="E250" s="203" t="s">
        <v>50</v>
      </c>
      <c r="F250" s="203"/>
      <c r="G250" s="19" t="s">
        <v>5</v>
      </c>
      <c r="H250" s="141" t="s">
        <v>6</v>
      </c>
      <c r="I250" s="141" t="s">
        <v>7</v>
      </c>
      <c r="J250" s="141" t="s">
        <v>9</v>
      </c>
    </row>
    <row r="251" spans="1:10" ht="102" x14ac:dyDescent="0.2">
      <c r="A251" s="179" t="s">
        <v>49</v>
      </c>
      <c r="B251" s="24" t="s">
        <v>1669</v>
      </c>
      <c r="C251" s="179" t="s">
        <v>32</v>
      </c>
      <c r="D251" s="179" t="s">
        <v>1670</v>
      </c>
      <c r="E251" s="202" t="s">
        <v>2179</v>
      </c>
      <c r="F251" s="202"/>
      <c r="G251" s="25" t="s">
        <v>1671</v>
      </c>
      <c r="H251" s="153">
        <v>1</v>
      </c>
      <c r="I251" s="154">
        <v>606.54</v>
      </c>
      <c r="J251" s="154">
        <v>606.54</v>
      </c>
    </row>
    <row r="252" spans="1:10" ht="25.5" x14ac:dyDescent="0.2">
      <c r="A252" s="178" t="s">
        <v>44</v>
      </c>
      <c r="B252" s="17" t="s">
        <v>1053</v>
      </c>
      <c r="C252" s="178" t="s">
        <v>13</v>
      </c>
      <c r="D252" s="178" t="s">
        <v>1054</v>
      </c>
      <c r="E252" s="201" t="s">
        <v>43</v>
      </c>
      <c r="F252" s="201"/>
      <c r="G252" s="16" t="s">
        <v>14</v>
      </c>
      <c r="H252" s="155">
        <v>7.0000000000000007E-2</v>
      </c>
      <c r="I252" s="156">
        <v>89.32</v>
      </c>
      <c r="J252" s="156">
        <v>6.25</v>
      </c>
    </row>
    <row r="253" spans="1:10" ht="38.25" x14ac:dyDescent="0.2">
      <c r="A253" s="178" t="s">
        <v>44</v>
      </c>
      <c r="B253" s="17" t="s">
        <v>484</v>
      </c>
      <c r="C253" s="178" t="s">
        <v>13</v>
      </c>
      <c r="D253" s="178" t="s">
        <v>485</v>
      </c>
      <c r="E253" s="201" t="s">
        <v>53</v>
      </c>
      <c r="F253" s="201"/>
      <c r="G253" s="16" t="s">
        <v>14</v>
      </c>
      <c r="H253" s="155">
        <v>7.0000000000000007E-2</v>
      </c>
      <c r="I253" s="156">
        <v>190.97</v>
      </c>
      <c r="J253" s="156">
        <v>13.36</v>
      </c>
    </row>
    <row r="254" spans="1:10" ht="38.25" x14ac:dyDescent="0.2">
      <c r="A254" s="178" t="s">
        <v>44</v>
      </c>
      <c r="B254" s="17" t="s">
        <v>2603</v>
      </c>
      <c r="C254" s="178" t="s">
        <v>13</v>
      </c>
      <c r="D254" s="178" t="s">
        <v>2604</v>
      </c>
      <c r="E254" s="201" t="s">
        <v>1115</v>
      </c>
      <c r="F254" s="201"/>
      <c r="G254" s="16" t="s">
        <v>14</v>
      </c>
      <c r="H254" s="155">
        <v>7.0000000000000007E-2</v>
      </c>
      <c r="I254" s="156">
        <v>838.87</v>
      </c>
      <c r="J254" s="156">
        <v>58.72</v>
      </c>
    </row>
    <row r="255" spans="1:10" ht="38.25" x14ac:dyDescent="0.2">
      <c r="A255" s="178" t="s">
        <v>44</v>
      </c>
      <c r="B255" s="17" t="s">
        <v>2605</v>
      </c>
      <c r="C255" s="178" t="s">
        <v>13</v>
      </c>
      <c r="D255" s="178" t="s">
        <v>2606</v>
      </c>
      <c r="E255" s="201" t="s">
        <v>1122</v>
      </c>
      <c r="F255" s="201"/>
      <c r="G255" s="16" t="s">
        <v>17</v>
      </c>
      <c r="H255" s="155">
        <v>1.68</v>
      </c>
      <c r="I255" s="156">
        <v>70.48</v>
      </c>
      <c r="J255" s="156">
        <v>118.4</v>
      </c>
    </row>
    <row r="256" spans="1:10" ht="38.25" x14ac:dyDescent="0.2">
      <c r="A256" s="178" t="s">
        <v>44</v>
      </c>
      <c r="B256" s="17" t="s">
        <v>2607</v>
      </c>
      <c r="C256" s="178" t="s">
        <v>32</v>
      </c>
      <c r="D256" s="178" t="s">
        <v>2608</v>
      </c>
      <c r="E256" s="201" t="s">
        <v>213</v>
      </c>
      <c r="F256" s="201"/>
      <c r="G256" s="16" t="s">
        <v>1367</v>
      </c>
      <c r="H256" s="155">
        <v>0.9</v>
      </c>
      <c r="I256" s="156">
        <v>115.42</v>
      </c>
      <c r="J256" s="156">
        <v>103.87</v>
      </c>
    </row>
    <row r="257" spans="1:10" ht="51" x14ac:dyDescent="0.2">
      <c r="A257" s="178" t="s">
        <v>44</v>
      </c>
      <c r="B257" s="17" t="s">
        <v>2609</v>
      </c>
      <c r="C257" s="178" t="s">
        <v>13</v>
      </c>
      <c r="D257" s="178" t="s">
        <v>2610</v>
      </c>
      <c r="E257" s="201" t="s">
        <v>1126</v>
      </c>
      <c r="F257" s="201"/>
      <c r="G257" s="16" t="s">
        <v>17</v>
      </c>
      <c r="H257" s="155">
        <v>2.48</v>
      </c>
      <c r="I257" s="156">
        <v>8.82</v>
      </c>
      <c r="J257" s="156">
        <v>21.87</v>
      </c>
    </row>
    <row r="258" spans="1:10" ht="38.25" x14ac:dyDescent="0.2">
      <c r="A258" s="178" t="s">
        <v>44</v>
      </c>
      <c r="B258" s="17" t="s">
        <v>426</v>
      </c>
      <c r="C258" s="178" t="s">
        <v>13</v>
      </c>
      <c r="D258" s="178" t="s">
        <v>2611</v>
      </c>
      <c r="E258" s="201" t="s">
        <v>1126</v>
      </c>
      <c r="F258" s="201"/>
      <c r="G258" s="16" t="s">
        <v>17</v>
      </c>
      <c r="H258" s="155">
        <v>2.48</v>
      </c>
      <c r="I258" s="156">
        <v>28.2</v>
      </c>
      <c r="J258" s="156">
        <v>69.930000000000007</v>
      </c>
    </row>
    <row r="259" spans="1:10" ht="38.25" x14ac:dyDescent="0.2">
      <c r="A259" s="178" t="s">
        <v>44</v>
      </c>
      <c r="B259" s="17" t="s">
        <v>2612</v>
      </c>
      <c r="C259" s="178" t="s">
        <v>13</v>
      </c>
      <c r="D259" s="178" t="s">
        <v>2613</v>
      </c>
      <c r="E259" s="201" t="s">
        <v>1144</v>
      </c>
      <c r="F259" s="201"/>
      <c r="G259" s="16" t="s">
        <v>17</v>
      </c>
      <c r="H259" s="155">
        <v>1.0900000000000001</v>
      </c>
      <c r="I259" s="156">
        <v>130.94</v>
      </c>
      <c r="J259" s="156">
        <v>142.72</v>
      </c>
    </row>
    <row r="260" spans="1:10" ht="38.25" x14ac:dyDescent="0.2">
      <c r="A260" s="178" t="s">
        <v>44</v>
      </c>
      <c r="B260" s="17" t="s">
        <v>2614</v>
      </c>
      <c r="C260" s="178" t="s">
        <v>13</v>
      </c>
      <c r="D260" s="178" t="s">
        <v>2615</v>
      </c>
      <c r="E260" s="201" t="s">
        <v>1144</v>
      </c>
      <c r="F260" s="201"/>
      <c r="G260" s="16" t="s">
        <v>17</v>
      </c>
      <c r="H260" s="155">
        <v>1.0900000000000001</v>
      </c>
      <c r="I260" s="156">
        <v>63.18</v>
      </c>
      <c r="J260" s="156">
        <v>68.86</v>
      </c>
    </row>
    <row r="261" spans="1:10" ht="38.25" x14ac:dyDescent="0.2">
      <c r="A261" s="178" t="s">
        <v>44</v>
      </c>
      <c r="B261" s="17" t="s">
        <v>481</v>
      </c>
      <c r="C261" s="178" t="s">
        <v>13</v>
      </c>
      <c r="D261" s="178" t="s">
        <v>482</v>
      </c>
      <c r="E261" s="201" t="s">
        <v>53</v>
      </c>
      <c r="F261" s="201"/>
      <c r="G261" s="16" t="s">
        <v>17</v>
      </c>
      <c r="H261" s="155">
        <v>0.72</v>
      </c>
      <c r="I261" s="156">
        <v>3.56</v>
      </c>
      <c r="J261" s="156">
        <v>2.56</v>
      </c>
    </row>
    <row r="262" spans="1:10" ht="25.5" x14ac:dyDescent="0.2">
      <c r="A262" s="177"/>
      <c r="B262" s="177"/>
      <c r="C262" s="177"/>
      <c r="D262" s="177"/>
      <c r="E262" s="177" t="s">
        <v>40</v>
      </c>
      <c r="F262" s="13">
        <v>207.25</v>
      </c>
      <c r="G262" s="177" t="s">
        <v>39</v>
      </c>
      <c r="H262" s="13">
        <v>0</v>
      </c>
      <c r="I262" s="177" t="s">
        <v>38</v>
      </c>
      <c r="J262" s="13">
        <v>207.25</v>
      </c>
    </row>
    <row r="263" spans="1:10" ht="15" thickBot="1" x14ac:dyDescent="0.25">
      <c r="A263" s="177"/>
      <c r="B263" s="177"/>
      <c r="C263" s="177"/>
      <c r="D263" s="177"/>
      <c r="E263" s="177" t="s">
        <v>37</v>
      </c>
      <c r="F263" s="13">
        <v>138.59</v>
      </c>
      <c r="G263" s="177"/>
      <c r="H263" s="200" t="s">
        <v>36</v>
      </c>
      <c r="I263" s="200"/>
      <c r="J263" s="13">
        <v>745.13</v>
      </c>
    </row>
    <row r="264" spans="1:10" ht="15" thickTop="1" x14ac:dyDescent="0.2">
      <c r="A264" s="28"/>
      <c r="B264" s="28"/>
      <c r="C264" s="28"/>
      <c r="D264" s="28"/>
      <c r="E264" s="28"/>
      <c r="F264" s="28"/>
      <c r="G264" s="28"/>
      <c r="H264" s="28"/>
      <c r="I264" s="28"/>
      <c r="J264" s="28"/>
    </row>
    <row r="265" spans="1:10" ht="15" x14ac:dyDescent="0.2">
      <c r="A265" s="180" t="s">
        <v>456</v>
      </c>
      <c r="B265" s="141" t="s">
        <v>2</v>
      </c>
      <c r="C265" s="180" t="s">
        <v>3</v>
      </c>
      <c r="D265" s="180" t="s">
        <v>4</v>
      </c>
      <c r="E265" s="203" t="s">
        <v>50</v>
      </c>
      <c r="F265" s="203"/>
      <c r="G265" s="19" t="s">
        <v>5</v>
      </c>
      <c r="H265" s="141" t="s">
        <v>6</v>
      </c>
      <c r="I265" s="141" t="s">
        <v>7</v>
      </c>
      <c r="J265" s="141" t="s">
        <v>9</v>
      </c>
    </row>
    <row r="266" spans="1:10" ht="25.5" x14ac:dyDescent="0.2">
      <c r="A266" s="179" t="s">
        <v>49</v>
      </c>
      <c r="B266" s="24" t="s">
        <v>457</v>
      </c>
      <c r="C266" s="179" t="s">
        <v>32</v>
      </c>
      <c r="D266" s="179" t="s">
        <v>458</v>
      </c>
      <c r="E266" s="202" t="s">
        <v>1130</v>
      </c>
      <c r="F266" s="202"/>
      <c r="G266" s="25" t="s">
        <v>20</v>
      </c>
      <c r="H266" s="153">
        <v>1</v>
      </c>
      <c r="I266" s="154">
        <v>7.48</v>
      </c>
      <c r="J266" s="154">
        <v>7.48</v>
      </c>
    </row>
    <row r="267" spans="1:10" ht="25.5" x14ac:dyDescent="0.2">
      <c r="A267" s="178" t="s">
        <v>44</v>
      </c>
      <c r="B267" s="17" t="s">
        <v>48</v>
      </c>
      <c r="C267" s="178" t="s">
        <v>13</v>
      </c>
      <c r="D267" s="178" t="s">
        <v>47</v>
      </c>
      <c r="E267" s="201" t="s">
        <v>46</v>
      </c>
      <c r="F267" s="201"/>
      <c r="G267" s="16" t="s">
        <v>45</v>
      </c>
      <c r="H267" s="155">
        <v>0.26090000000000002</v>
      </c>
      <c r="I267" s="156">
        <v>22.58</v>
      </c>
      <c r="J267" s="156">
        <v>5.89</v>
      </c>
    </row>
    <row r="268" spans="1:10" ht="25.5" x14ac:dyDescent="0.2">
      <c r="A268" s="178" t="s">
        <v>44</v>
      </c>
      <c r="B268" s="17" t="s">
        <v>1376</v>
      </c>
      <c r="C268" s="178" t="s">
        <v>13</v>
      </c>
      <c r="D268" s="178" t="s">
        <v>1377</v>
      </c>
      <c r="E268" s="201" t="s">
        <v>46</v>
      </c>
      <c r="F268" s="201"/>
      <c r="G268" s="16" t="s">
        <v>45</v>
      </c>
      <c r="H268" s="155">
        <v>7.3400000000000007E-2</v>
      </c>
      <c r="I268" s="156">
        <v>21.78</v>
      </c>
      <c r="J268" s="156">
        <v>1.59</v>
      </c>
    </row>
    <row r="269" spans="1:10" ht="25.5" x14ac:dyDescent="0.2">
      <c r="A269" s="177"/>
      <c r="B269" s="177"/>
      <c r="C269" s="177"/>
      <c r="D269" s="177"/>
      <c r="E269" s="177" t="s">
        <v>40</v>
      </c>
      <c r="F269" s="13">
        <v>6.14</v>
      </c>
      <c r="G269" s="177" t="s">
        <v>39</v>
      </c>
      <c r="H269" s="13">
        <v>0</v>
      </c>
      <c r="I269" s="177" t="s">
        <v>38</v>
      </c>
      <c r="J269" s="13">
        <v>6.14</v>
      </c>
    </row>
    <row r="270" spans="1:10" ht="15" thickBot="1" x14ac:dyDescent="0.25">
      <c r="A270" s="177"/>
      <c r="B270" s="177"/>
      <c r="C270" s="177"/>
      <c r="D270" s="177"/>
      <c r="E270" s="177" t="s">
        <v>37</v>
      </c>
      <c r="F270" s="13">
        <v>1.7</v>
      </c>
      <c r="G270" s="177"/>
      <c r="H270" s="200" t="s">
        <v>36</v>
      </c>
      <c r="I270" s="200"/>
      <c r="J270" s="13">
        <v>9.18</v>
      </c>
    </row>
    <row r="271" spans="1:10" ht="15" thickTop="1" x14ac:dyDescent="0.2">
      <c r="A271" s="28"/>
      <c r="B271" s="28"/>
      <c r="C271" s="28"/>
      <c r="D271" s="28"/>
      <c r="E271" s="28"/>
      <c r="F271" s="28"/>
      <c r="G271" s="28"/>
      <c r="H271" s="28"/>
      <c r="I271" s="28"/>
      <c r="J271" s="28"/>
    </row>
    <row r="272" spans="1:10" ht="15" x14ac:dyDescent="0.2">
      <c r="A272" s="180" t="s">
        <v>461</v>
      </c>
      <c r="B272" s="141" t="s">
        <v>2</v>
      </c>
      <c r="C272" s="180" t="s">
        <v>3</v>
      </c>
      <c r="D272" s="180" t="s">
        <v>4</v>
      </c>
      <c r="E272" s="203" t="s">
        <v>50</v>
      </c>
      <c r="F272" s="203"/>
      <c r="G272" s="19" t="s">
        <v>5</v>
      </c>
      <c r="H272" s="141" t="s">
        <v>6</v>
      </c>
      <c r="I272" s="141" t="s">
        <v>7</v>
      </c>
      <c r="J272" s="141" t="s">
        <v>9</v>
      </c>
    </row>
    <row r="273" spans="1:10" ht="38.25" x14ac:dyDescent="0.2">
      <c r="A273" s="179" t="s">
        <v>49</v>
      </c>
      <c r="B273" s="24" t="s">
        <v>462</v>
      </c>
      <c r="C273" s="179" t="s">
        <v>32</v>
      </c>
      <c r="D273" s="179" t="s">
        <v>463</v>
      </c>
      <c r="E273" s="202" t="s">
        <v>53</v>
      </c>
      <c r="F273" s="202"/>
      <c r="G273" s="25" t="s">
        <v>17</v>
      </c>
      <c r="H273" s="153">
        <v>1</v>
      </c>
      <c r="I273" s="154">
        <v>127.12</v>
      </c>
      <c r="J273" s="154">
        <v>127.12</v>
      </c>
    </row>
    <row r="274" spans="1:10" ht="25.5" x14ac:dyDescent="0.2">
      <c r="A274" s="178" t="s">
        <v>44</v>
      </c>
      <c r="B274" s="17" t="s">
        <v>1378</v>
      </c>
      <c r="C274" s="178" t="s">
        <v>13</v>
      </c>
      <c r="D274" s="178" t="s">
        <v>1379</v>
      </c>
      <c r="E274" s="201" t="s">
        <v>59</v>
      </c>
      <c r="F274" s="201"/>
      <c r="G274" s="16" t="s">
        <v>60</v>
      </c>
      <c r="H274" s="155">
        <v>1</v>
      </c>
      <c r="I274" s="156">
        <v>9.77</v>
      </c>
      <c r="J274" s="156">
        <v>9.77</v>
      </c>
    </row>
    <row r="275" spans="1:10" ht="25.5" x14ac:dyDescent="0.2">
      <c r="A275" s="178" t="s">
        <v>44</v>
      </c>
      <c r="B275" s="17" t="s">
        <v>48</v>
      </c>
      <c r="C275" s="178" t="s">
        <v>13</v>
      </c>
      <c r="D275" s="178" t="s">
        <v>47</v>
      </c>
      <c r="E275" s="201" t="s">
        <v>46</v>
      </c>
      <c r="F275" s="201"/>
      <c r="G275" s="16" t="s">
        <v>45</v>
      </c>
      <c r="H275" s="155">
        <v>9.5100000000000004E-2</v>
      </c>
      <c r="I275" s="156">
        <v>22.58</v>
      </c>
      <c r="J275" s="156">
        <v>2.14</v>
      </c>
    </row>
    <row r="276" spans="1:10" ht="25.5" x14ac:dyDescent="0.2">
      <c r="A276" s="178" t="s">
        <v>44</v>
      </c>
      <c r="B276" s="17" t="s">
        <v>1347</v>
      </c>
      <c r="C276" s="178" t="s">
        <v>13</v>
      </c>
      <c r="D276" s="178" t="s">
        <v>1348</v>
      </c>
      <c r="E276" s="201" t="s">
        <v>46</v>
      </c>
      <c r="F276" s="201"/>
      <c r="G276" s="16" t="s">
        <v>45</v>
      </c>
      <c r="H276" s="155">
        <v>6.5199999999999994E-2</v>
      </c>
      <c r="I276" s="156">
        <v>30.87</v>
      </c>
      <c r="J276" s="156">
        <v>2.0099999999999998</v>
      </c>
    </row>
    <row r="277" spans="1:10" ht="25.5" x14ac:dyDescent="0.2">
      <c r="A277" s="178" t="s">
        <v>44</v>
      </c>
      <c r="B277" s="17" t="s">
        <v>57</v>
      </c>
      <c r="C277" s="178" t="s">
        <v>13</v>
      </c>
      <c r="D277" s="178" t="s">
        <v>56</v>
      </c>
      <c r="E277" s="201" t="s">
        <v>46</v>
      </c>
      <c r="F277" s="201"/>
      <c r="G277" s="16" t="s">
        <v>45</v>
      </c>
      <c r="H277" s="155">
        <v>3.2000000000000001E-2</v>
      </c>
      <c r="I277" s="156">
        <v>30.5</v>
      </c>
      <c r="J277" s="156">
        <v>0.97</v>
      </c>
    </row>
    <row r="278" spans="1:10" ht="25.5" x14ac:dyDescent="0.2">
      <c r="A278" s="178" t="s">
        <v>44</v>
      </c>
      <c r="B278" s="17" t="s">
        <v>1380</v>
      </c>
      <c r="C278" s="178" t="s">
        <v>13</v>
      </c>
      <c r="D278" s="178" t="s">
        <v>1381</v>
      </c>
      <c r="E278" s="201" t="s">
        <v>53</v>
      </c>
      <c r="F278" s="201"/>
      <c r="G278" s="16" t="s">
        <v>24</v>
      </c>
      <c r="H278" s="155">
        <v>1.87</v>
      </c>
      <c r="I278" s="156">
        <v>15.11</v>
      </c>
      <c r="J278" s="156">
        <v>28.25</v>
      </c>
    </row>
    <row r="279" spans="1:10" ht="25.5" x14ac:dyDescent="0.2">
      <c r="A279" s="178" t="s">
        <v>44</v>
      </c>
      <c r="B279" s="17" t="s">
        <v>1382</v>
      </c>
      <c r="C279" s="178" t="s">
        <v>13</v>
      </c>
      <c r="D279" s="178" t="s">
        <v>1383</v>
      </c>
      <c r="E279" s="201" t="s">
        <v>1121</v>
      </c>
      <c r="F279" s="201"/>
      <c r="G279" s="16" t="s">
        <v>17</v>
      </c>
      <c r="H279" s="155">
        <v>1</v>
      </c>
      <c r="I279" s="156">
        <v>3.26</v>
      </c>
      <c r="J279" s="156">
        <v>3.26</v>
      </c>
    </row>
    <row r="280" spans="1:10" ht="25.5" x14ac:dyDescent="0.2">
      <c r="A280" s="178" t="s">
        <v>44</v>
      </c>
      <c r="B280" s="17" t="s">
        <v>1384</v>
      </c>
      <c r="C280" s="178" t="s">
        <v>13</v>
      </c>
      <c r="D280" s="178" t="s">
        <v>1385</v>
      </c>
      <c r="E280" s="201" t="s">
        <v>1121</v>
      </c>
      <c r="F280" s="201"/>
      <c r="G280" s="16" t="s">
        <v>24</v>
      </c>
      <c r="H280" s="155">
        <v>2.3373000000000001E-2</v>
      </c>
      <c r="I280" s="156">
        <v>58.89</v>
      </c>
      <c r="J280" s="156">
        <v>1.37</v>
      </c>
    </row>
    <row r="281" spans="1:10" ht="25.5" x14ac:dyDescent="0.2">
      <c r="A281" s="178" t="s">
        <v>44</v>
      </c>
      <c r="B281" s="17" t="s">
        <v>1386</v>
      </c>
      <c r="C281" s="178" t="s">
        <v>32</v>
      </c>
      <c r="D281" s="178" t="s">
        <v>1387</v>
      </c>
      <c r="E281" s="201" t="s">
        <v>53</v>
      </c>
      <c r="F281" s="201"/>
      <c r="G281" s="16" t="s">
        <v>17</v>
      </c>
      <c r="H281" s="155">
        <v>0.39</v>
      </c>
      <c r="I281" s="156">
        <v>23.25</v>
      </c>
      <c r="J281" s="156">
        <v>9.06</v>
      </c>
    </row>
    <row r="282" spans="1:10" ht="25.5" x14ac:dyDescent="0.2">
      <c r="A282" s="175" t="s">
        <v>42</v>
      </c>
      <c r="B282" s="15" t="s">
        <v>1388</v>
      </c>
      <c r="C282" s="175" t="s">
        <v>13</v>
      </c>
      <c r="D282" s="175" t="s">
        <v>1389</v>
      </c>
      <c r="E282" s="204" t="s">
        <v>41</v>
      </c>
      <c r="F282" s="204"/>
      <c r="G282" s="14" t="s">
        <v>20</v>
      </c>
      <c r="H282" s="157">
        <v>0.05</v>
      </c>
      <c r="I282" s="158">
        <v>3.11</v>
      </c>
      <c r="J282" s="158">
        <v>0.15</v>
      </c>
    </row>
    <row r="283" spans="1:10" x14ac:dyDescent="0.2">
      <c r="A283" s="175" t="s">
        <v>42</v>
      </c>
      <c r="B283" s="15" t="s">
        <v>1390</v>
      </c>
      <c r="C283" s="175" t="s">
        <v>13</v>
      </c>
      <c r="D283" s="175" t="s">
        <v>1391</v>
      </c>
      <c r="E283" s="204" t="s">
        <v>41</v>
      </c>
      <c r="F283" s="204"/>
      <c r="G283" s="14" t="s">
        <v>24</v>
      </c>
      <c r="H283" s="157">
        <v>1.7700000000000001E-3</v>
      </c>
      <c r="I283" s="158">
        <v>17.52</v>
      </c>
      <c r="J283" s="158">
        <v>0.03</v>
      </c>
    </row>
    <row r="284" spans="1:10" ht="25.5" x14ac:dyDescent="0.2">
      <c r="A284" s="175" t="s">
        <v>42</v>
      </c>
      <c r="B284" s="15" t="s">
        <v>1392</v>
      </c>
      <c r="C284" s="175" t="s">
        <v>13</v>
      </c>
      <c r="D284" s="175" t="s">
        <v>1393</v>
      </c>
      <c r="E284" s="204" t="s">
        <v>41</v>
      </c>
      <c r="F284" s="204"/>
      <c r="G284" s="14" t="s">
        <v>24</v>
      </c>
      <c r="H284" s="157">
        <v>0.4</v>
      </c>
      <c r="I284" s="158">
        <v>12.73</v>
      </c>
      <c r="J284" s="158">
        <v>5.09</v>
      </c>
    </row>
    <row r="285" spans="1:10" ht="38.25" x14ac:dyDescent="0.2">
      <c r="A285" s="175" t="s">
        <v>42</v>
      </c>
      <c r="B285" s="15" t="s">
        <v>1394</v>
      </c>
      <c r="C285" s="175" t="s">
        <v>13</v>
      </c>
      <c r="D285" s="175" t="s">
        <v>1395</v>
      </c>
      <c r="E285" s="204" t="s">
        <v>41</v>
      </c>
      <c r="F285" s="204"/>
      <c r="G285" s="14" t="s">
        <v>20</v>
      </c>
      <c r="H285" s="157">
        <v>6.4167000000000002E-2</v>
      </c>
      <c r="I285" s="158">
        <v>37.729999999999997</v>
      </c>
      <c r="J285" s="158">
        <v>2.42</v>
      </c>
    </row>
    <row r="286" spans="1:10" ht="38.25" x14ac:dyDescent="0.2">
      <c r="A286" s="175" t="s">
        <v>42</v>
      </c>
      <c r="B286" s="15" t="s">
        <v>1396</v>
      </c>
      <c r="C286" s="175" t="s">
        <v>13</v>
      </c>
      <c r="D286" s="175" t="s">
        <v>1397</v>
      </c>
      <c r="E286" s="204" t="s">
        <v>41</v>
      </c>
      <c r="F286" s="204"/>
      <c r="G286" s="14" t="s">
        <v>14</v>
      </c>
      <c r="H286" s="157">
        <v>0.105</v>
      </c>
      <c r="I286" s="158">
        <v>596.25</v>
      </c>
      <c r="J286" s="158">
        <v>62.6</v>
      </c>
    </row>
    <row r="287" spans="1:10" ht="25.5" x14ac:dyDescent="0.2">
      <c r="A287" s="177"/>
      <c r="B287" s="177"/>
      <c r="C287" s="177"/>
      <c r="D287" s="177"/>
      <c r="E287" s="177" t="s">
        <v>40</v>
      </c>
      <c r="F287" s="13">
        <v>11.07</v>
      </c>
      <c r="G287" s="177" t="s">
        <v>39</v>
      </c>
      <c r="H287" s="13">
        <v>0</v>
      </c>
      <c r="I287" s="177" t="s">
        <v>38</v>
      </c>
      <c r="J287" s="13">
        <v>11.07</v>
      </c>
    </row>
    <row r="288" spans="1:10" ht="15" thickBot="1" x14ac:dyDescent="0.25">
      <c r="A288" s="177"/>
      <c r="B288" s="177"/>
      <c r="C288" s="177"/>
      <c r="D288" s="177"/>
      <c r="E288" s="177" t="s">
        <v>37</v>
      </c>
      <c r="F288" s="13">
        <v>29.04</v>
      </c>
      <c r="G288" s="177"/>
      <c r="H288" s="200" t="s">
        <v>36</v>
      </c>
      <c r="I288" s="200"/>
      <c r="J288" s="13">
        <v>156.16</v>
      </c>
    </row>
    <row r="289" spans="1:10" ht="15" thickTop="1" x14ac:dyDescent="0.2">
      <c r="A289" s="28"/>
      <c r="B289" s="28"/>
      <c r="C289" s="28"/>
      <c r="D289" s="28"/>
      <c r="E289" s="28"/>
      <c r="F289" s="28"/>
      <c r="G289" s="28"/>
      <c r="H289" s="28"/>
      <c r="I289" s="28"/>
      <c r="J289" s="28"/>
    </row>
    <row r="290" spans="1:10" ht="15" x14ac:dyDescent="0.2">
      <c r="A290" s="180" t="s">
        <v>470</v>
      </c>
      <c r="B290" s="141" t="s">
        <v>2</v>
      </c>
      <c r="C290" s="180" t="s">
        <v>3</v>
      </c>
      <c r="D290" s="180" t="s">
        <v>4</v>
      </c>
      <c r="E290" s="203" t="s">
        <v>50</v>
      </c>
      <c r="F290" s="203"/>
      <c r="G290" s="19" t="s">
        <v>5</v>
      </c>
      <c r="H290" s="141" t="s">
        <v>6</v>
      </c>
      <c r="I290" s="141" t="s">
        <v>7</v>
      </c>
      <c r="J290" s="141" t="s">
        <v>9</v>
      </c>
    </row>
    <row r="291" spans="1:10" ht="25.5" x14ac:dyDescent="0.2">
      <c r="A291" s="179" t="s">
        <v>49</v>
      </c>
      <c r="B291" s="24" t="s">
        <v>471</v>
      </c>
      <c r="C291" s="179" t="s">
        <v>32</v>
      </c>
      <c r="D291" s="179" t="s">
        <v>472</v>
      </c>
      <c r="E291" s="202" t="s">
        <v>1115</v>
      </c>
      <c r="F291" s="202"/>
      <c r="G291" s="25" t="s">
        <v>17</v>
      </c>
      <c r="H291" s="153">
        <v>1</v>
      </c>
      <c r="I291" s="154">
        <v>306.22000000000003</v>
      </c>
      <c r="J291" s="154">
        <v>306.22000000000003</v>
      </c>
    </row>
    <row r="292" spans="1:10" ht="25.5" x14ac:dyDescent="0.2">
      <c r="A292" s="178" t="s">
        <v>44</v>
      </c>
      <c r="B292" s="17" t="s">
        <v>1347</v>
      </c>
      <c r="C292" s="178" t="s">
        <v>13</v>
      </c>
      <c r="D292" s="178" t="s">
        <v>1348</v>
      </c>
      <c r="E292" s="201" t="s">
        <v>46</v>
      </c>
      <c r="F292" s="201"/>
      <c r="G292" s="16" t="s">
        <v>45</v>
      </c>
      <c r="H292" s="155">
        <v>1.4810000000000001</v>
      </c>
      <c r="I292" s="156">
        <v>30.87</v>
      </c>
      <c r="J292" s="156">
        <v>45.71</v>
      </c>
    </row>
    <row r="293" spans="1:10" ht="25.5" x14ac:dyDescent="0.2">
      <c r="A293" s="178" t="s">
        <v>44</v>
      </c>
      <c r="B293" s="17" t="s">
        <v>48</v>
      </c>
      <c r="C293" s="178" t="s">
        <v>13</v>
      </c>
      <c r="D293" s="178" t="s">
        <v>47</v>
      </c>
      <c r="E293" s="201" t="s">
        <v>46</v>
      </c>
      <c r="F293" s="201"/>
      <c r="G293" s="16" t="s">
        <v>45</v>
      </c>
      <c r="H293" s="155">
        <v>1.4810000000000001</v>
      </c>
      <c r="I293" s="156">
        <v>22.58</v>
      </c>
      <c r="J293" s="156">
        <v>33.44</v>
      </c>
    </row>
    <row r="294" spans="1:10" x14ac:dyDescent="0.2">
      <c r="A294" s="175" t="s">
        <v>42</v>
      </c>
      <c r="B294" s="15" t="s">
        <v>1398</v>
      </c>
      <c r="C294" s="175" t="s">
        <v>13</v>
      </c>
      <c r="D294" s="175" t="s">
        <v>1399</v>
      </c>
      <c r="E294" s="204" t="s">
        <v>41</v>
      </c>
      <c r="F294" s="204"/>
      <c r="G294" s="14" t="s">
        <v>24</v>
      </c>
      <c r="H294" s="157">
        <v>0.33500000000000002</v>
      </c>
      <c r="I294" s="158">
        <v>30.41</v>
      </c>
      <c r="J294" s="158">
        <v>10.18</v>
      </c>
    </row>
    <row r="295" spans="1:10" ht="25.5" x14ac:dyDescent="0.2">
      <c r="A295" s="175" t="s">
        <v>42</v>
      </c>
      <c r="B295" s="15" t="s">
        <v>1400</v>
      </c>
      <c r="C295" s="175" t="s">
        <v>13</v>
      </c>
      <c r="D295" s="175" t="s">
        <v>1401</v>
      </c>
      <c r="E295" s="204" t="s">
        <v>41</v>
      </c>
      <c r="F295" s="204"/>
      <c r="G295" s="14" t="s">
        <v>17</v>
      </c>
      <c r="H295" s="157">
        <v>1</v>
      </c>
      <c r="I295" s="158">
        <v>216.89</v>
      </c>
      <c r="J295" s="158">
        <v>216.89</v>
      </c>
    </row>
    <row r="296" spans="1:10" ht="25.5" x14ac:dyDescent="0.2">
      <c r="A296" s="177"/>
      <c r="B296" s="177"/>
      <c r="C296" s="177"/>
      <c r="D296" s="177"/>
      <c r="E296" s="177" t="s">
        <v>40</v>
      </c>
      <c r="F296" s="13">
        <v>67.180000000000007</v>
      </c>
      <c r="G296" s="177" t="s">
        <v>39</v>
      </c>
      <c r="H296" s="13">
        <v>0</v>
      </c>
      <c r="I296" s="177" t="s">
        <v>38</v>
      </c>
      <c r="J296" s="13">
        <v>67.180000000000007</v>
      </c>
    </row>
    <row r="297" spans="1:10" ht="15" thickBot="1" x14ac:dyDescent="0.25">
      <c r="A297" s="177"/>
      <c r="B297" s="177"/>
      <c r="C297" s="177"/>
      <c r="D297" s="177"/>
      <c r="E297" s="177" t="s">
        <v>37</v>
      </c>
      <c r="F297" s="13">
        <v>69.97</v>
      </c>
      <c r="G297" s="177"/>
      <c r="H297" s="200" t="s">
        <v>36</v>
      </c>
      <c r="I297" s="200"/>
      <c r="J297" s="13">
        <v>376.19</v>
      </c>
    </row>
    <row r="298" spans="1:10" ht="15" thickTop="1" x14ac:dyDescent="0.2">
      <c r="A298" s="28"/>
      <c r="B298" s="28"/>
      <c r="C298" s="28"/>
      <c r="D298" s="28"/>
      <c r="E298" s="28"/>
      <c r="F298" s="28"/>
      <c r="G298" s="28"/>
      <c r="H298" s="28"/>
      <c r="I298" s="28"/>
      <c r="J298" s="28"/>
    </row>
    <row r="299" spans="1:10" ht="15" x14ac:dyDescent="0.2">
      <c r="A299" s="180" t="s">
        <v>510</v>
      </c>
      <c r="B299" s="141" t="s">
        <v>2</v>
      </c>
      <c r="C299" s="180" t="s">
        <v>3</v>
      </c>
      <c r="D299" s="180" t="s">
        <v>4</v>
      </c>
      <c r="E299" s="203" t="s">
        <v>50</v>
      </c>
      <c r="F299" s="203"/>
      <c r="G299" s="19" t="s">
        <v>5</v>
      </c>
      <c r="H299" s="141" t="s">
        <v>6</v>
      </c>
      <c r="I299" s="141" t="s">
        <v>7</v>
      </c>
      <c r="J299" s="141" t="s">
        <v>9</v>
      </c>
    </row>
    <row r="300" spans="1:10" ht="25.5" x14ac:dyDescent="0.2">
      <c r="A300" s="179" t="s">
        <v>49</v>
      </c>
      <c r="B300" s="24" t="s">
        <v>511</v>
      </c>
      <c r="C300" s="179" t="s">
        <v>32</v>
      </c>
      <c r="D300" s="179" t="s">
        <v>1677</v>
      </c>
      <c r="E300" s="202">
        <v>202</v>
      </c>
      <c r="F300" s="202"/>
      <c r="G300" s="25" t="s">
        <v>27</v>
      </c>
      <c r="H300" s="153">
        <v>1</v>
      </c>
      <c r="I300" s="154">
        <v>199.15</v>
      </c>
      <c r="J300" s="154">
        <v>199.15</v>
      </c>
    </row>
    <row r="301" spans="1:10" ht="25.5" x14ac:dyDescent="0.2">
      <c r="A301" s="178" t="s">
        <v>44</v>
      </c>
      <c r="B301" s="17" t="s">
        <v>55</v>
      </c>
      <c r="C301" s="178" t="s">
        <v>13</v>
      </c>
      <c r="D301" s="178" t="s">
        <v>54</v>
      </c>
      <c r="E301" s="201" t="s">
        <v>46</v>
      </c>
      <c r="F301" s="201"/>
      <c r="G301" s="16" t="s">
        <v>45</v>
      </c>
      <c r="H301" s="155">
        <v>0.36399999999999999</v>
      </c>
      <c r="I301" s="156">
        <v>24.18</v>
      </c>
      <c r="J301" s="156">
        <v>8.8000000000000007</v>
      </c>
    </row>
    <row r="302" spans="1:10" ht="25.5" x14ac:dyDescent="0.2">
      <c r="A302" s="178" t="s">
        <v>44</v>
      </c>
      <c r="B302" s="17" t="s">
        <v>1402</v>
      </c>
      <c r="C302" s="178" t="s">
        <v>13</v>
      </c>
      <c r="D302" s="178" t="s">
        <v>1403</v>
      </c>
      <c r="E302" s="201" t="s">
        <v>46</v>
      </c>
      <c r="F302" s="201"/>
      <c r="G302" s="16" t="s">
        <v>45</v>
      </c>
      <c r="H302" s="155">
        <v>0.36399999999999999</v>
      </c>
      <c r="I302" s="156">
        <v>29.03</v>
      </c>
      <c r="J302" s="156">
        <v>10.56</v>
      </c>
    </row>
    <row r="303" spans="1:10" x14ac:dyDescent="0.2">
      <c r="A303" s="175" t="s">
        <v>42</v>
      </c>
      <c r="B303" s="15" t="s">
        <v>1404</v>
      </c>
      <c r="C303" s="175" t="s">
        <v>1405</v>
      </c>
      <c r="D303" s="175" t="s">
        <v>1406</v>
      </c>
      <c r="E303" s="204" t="s">
        <v>41</v>
      </c>
      <c r="F303" s="204"/>
      <c r="G303" s="14" t="s">
        <v>27</v>
      </c>
      <c r="H303" s="157">
        <v>1</v>
      </c>
      <c r="I303" s="158">
        <v>179.55</v>
      </c>
      <c r="J303" s="158">
        <v>179.55</v>
      </c>
    </row>
    <row r="304" spans="1:10" x14ac:dyDescent="0.2">
      <c r="A304" s="175" t="s">
        <v>42</v>
      </c>
      <c r="B304" s="15" t="s">
        <v>1407</v>
      </c>
      <c r="C304" s="175" t="s">
        <v>13</v>
      </c>
      <c r="D304" s="175" t="s">
        <v>1408</v>
      </c>
      <c r="E304" s="204" t="s">
        <v>41</v>
      </c>
      <c r="F304" s="204"/>
      <c r="G304" s="14" t="s">
        <v>27</v>
      </c>
      <c r="H304" s="157">
        <v>4</v>
      </c>
      <c r="I304" s="158">
        <v>0.06</v>
      </c>
      <c r="J304" s="158">
        <v>0.24</v>
      </c>
    </row>
    <row r="305" spans="1:10" ht="25.5" x14ac:dyDescent="0.2">
      <c r="A305" s="177"/>
      <c r="B305" s="177"/>
      <c r="C305" s="177"/>
      <c r="D305" s="177"/>
      <c r="E305" s="177" t="s">
        <v>40</v>
      </c>
      <c r="F305" s="13">
        <v>16.48</v>
      </c>
      <c r="G305" s="177" t="s">
        <v>39</v>
      </c>
      <c r="H305" s="13">
        <v>0</v>
      </c>
      <c r="I305" s="177" t="s">
        <v>38</v>
      </c>
      <c r="J305" s="13">
        <v>16.48</v>
      </c>
    </row>
    <row r="306" spans="1:10" ht="15" thickBot="1" x14ac:dyDescent="0.25">
      <c r="A306" s="177"/>
      <c r="B306" s="177"/>
      <c r="C306" s="177"/>
      <c r="D306" s="177"/>
      <c r="E306" s="177" t="s">
        <v>37</v>
      </c>
      <c r="F306" s="13">
        <v>45.5</v>
      </c>
      <c r="G306" s="177"/>
      <c r="H306" s="200" t="s">
        <v>36</v>
      </c>
      <c r="I306" s="200"/>
      <c r="J306" s="13">
        <v>244.65</v>
      </c>
    </row>
    <row r="307" spans="1:10" ht="15" thickTop="1" x14ac:dyDescent="0.2">
      <c r="A307" s="28"/>
      <c r="B307" s="28"/>
      <c r="C307" s="28"/>
      <c r="D307" s="28"/>
      <c r="E307" s="28"/>
      <c r="F307" s="28"/>
      <c r="G307" s="28"/>
      <c r="H307" s="28"/>
      <c r="I307" s="28"/>
      <c r="J307" s="28"/>
    </row>
    <row r="308" spans="1:10" ht="15" x14ac:dyDescent="0.2">
      <c r="A308" s="180" t="s">
        <v>515</v>
      </c>
      <c r="B308" s="141" t="s">
        <v>2</v>
      </c>
      <c r="C308" s="180" t="s">
        <v>3</v>
      </c>
      <c r="D308" s="180" t="s">
        <v>4</v>
      </c>
      <c r="E308" s="203" t="s">
        <v>50</v>
      </c>
      <c r="F308" s="203"/>
      <c r="G308" s="19" t="s">
        <v>5</v>
      </c>
      <c r="H308" s="141" t="s">
        <v>6</v>
      </c>
      <c r="I308" s="141" t="s">
        <v>7</v>
      </c>
      <c r="J308" s="141" t="s">
        <v>9</v>
      </c>
    </row>
    <row r="309" spans="1:10" ht="51" x14ac:dyDescent="0.2">
      <c r="A309" s="179" t="s">
        <v>49</v>
      </c>
      <c r="B309" s="24" t="s">
        <v>516</v>
      </c>
      <c r="C309" s="179" t="s">
        <v>32</v>
      </c>
      <c r="D309" s="179" t="s">
        <v>517</v>
      </c>
      <c r="E309" s="202" t="s">
        <v>1117</v>
      </c>
      <c r="F309" s="202"/>
      <c r="G309" s="25" t="s">
        <v>27</v>
      </c>
      <c r="H309" s="153">
        <v>1</v>
      </c>
      <c r="I309" s="154">
        <v>1235.8699999999999</v>
      </c>
      <c r="J309" s="154">
        <v>1235.8699999999999</v>
      </c>
    </row>
    <row r="310" spans="1:10" ht="25.5" x14ac:dyDescent="0.2">
      <c r="A310" s="178" t="s">
        <v>44</v>
      </c>
      <c r="B310" s="17" t="s">
        <v>525</v>
      </c>
      <c r="C310" s="178" t="s">
        <v>13</v>
      </c>
      <c r="D310" s="178" t="s">
        <v>526</v>
      </c>
      <c r="E310" s="201" t="s">
        <v>1117</v>
      </c>
      <c r="F310" s="201"/>
      <c r="G310" s="16" t="s">
        <v>27</v>
      </c>
      <c r="H310" s="155">
        <v>1</v>
      </c>
      <c r="I310" s="156">
        <v>359.78</v>
      </c>
      <c r="J310" s="156">
        <v>359.78</v>
      </c>
    </row>
    <row r="311" spans="1:10" ht="38.25" x14ac:dyDescent="0.2">
      <c r="A311" s="178" t="s">
        <v>44</v>
      </c>
      <c r="B311" s="17" t="s">
        <v>1409</v>
      </c>
      <c r="C311" s="178" t="s">
        <v>13</v>
      </c>
      <c r="D311" s="178" t="s">
        <v>1410</v>
      </c>
      <c r="E311" s="201" t="s">
        <v>1117</v>
      </c>
      <c r="F311" s="201"/>
      <c r="G311" s="16" t="s">
        <v>27</v>
      </c>
      <c r="H311" s="155">
        <v>1</v>
      </c>
      <c r="I311" s="156">
        <v>113.92</v>
      </c>
      <c r="J311" s="156">
        <v>113.92</v>
      </c>
    </row>
    <row r="312" spans="1:10" ht="25.5" x14ac:dyDescent="0.2">
      <c r="A312" s="178" t="s">
        <v>44</v>
      </c>
      <c r="B312" s="17" t="s">
        <v>1411</v>
      </c>
      <c r="C312" s="178" t="s">
        <v>13</v>
      </c>
      <c r="D312" s="178" t="s">
        <v>1412</v>
      </c>
      <c r="E312" s="201" t="s">
        <v>1117</v>
      </c>
      <c r="F312" s="201"/>
      <c r="G312" s="16" t="s">
        <v>20</v>
      </c>
      <c r="H312" s="155">
        <v>10.199999999999999</v>
      </c>
      <c r="I312" s="156">
        <v>8.81</v>
      </c>
      <c r="J312" s="156">
        <v>89.86</v>
      </c>
    </row>
    <row r="313" spans="1:10" ht="38.25" x14ac:dyDescent="0.2">
      <c r="A313" s="178" t="s">
        <v>44</v>
      </c>
      <c r="B313" s="17" t="s">
        <v>1413</v>
      </c>
      <c r="C313" s="178" t="s">
        <v>13</v>
      </c>
      <c r="D313" s="178" t="s">
        <v>1414</v>
      </c>
      <c r="E313" s="201" t="s">
        <v>1117</v>
      </c>
      <c r="F313" s="201"/>
      <c r="G313" s="16" t="s">
        <v>27</v>
      </c>
      <c r="H313" s="155">
        <v>1</v>
      </c>
      <c r="I313" s="156">
        <v>672.31</v>
      </c>
      <c r="J313" s="156">
        <v>672.31</v>
      </c>
    </row>
    <row r="314" spans="1:10" ht="25.5" x14ac:dyDescent="0.2">
      <c r="A314" s="177"/>
      <c r="B314" s="177"/>
      <c r="C314" s="177"/>
      <c r="D314" s="177"/>
      <c r="E314" s="177" t="s">
        <v>40</v>
      </c>
      <c r="F314" s="13">
        <v>304.12</v>
      </c>
      <c r="G314" s="177" t="s">
        <v>39</v>
      </c>
      <c r="H314" s="13">
        <v>0</v>
      </c>
      <c r="I314" s="177" t="s">
        <v>38</v>
      </c>
      <c r="J314" s="13">
        <v>304.12</v>
      </c>
    </row>
    <row r="315" spans="1:10" ht="15" thickBot="1" x14ac:dyDescent="0.25">
      <c r="A315" s="177"/>
      <c r="B315" s="177"/>
      <c r="C315" s="177"/>
      <c r="D315" s="177"/>
      <c r="E315" s="177" t="s">
        <v>37</v>
      </c>
      <c r="F315" s="13">
        <v>282.39</v>
      </c>
      <c r="G315" s="177"/>
      <c r="H315" s="200" t="s">
        <v>36</v>
      </c>
      <c r="I315" s="200"/>
      <c r="J315" s="13">
        <v>1518.26</v>
      </c>
    </row>
    <row r="316" spans="1:10" ht="15" thickTop="1" x14ac:dyDescent="0.2">
      <c r="A316" s="28"/>
      <c r="B316" s="28"/>
      <c r="C316" s="28"/>
      <c r="D316" s="28"/>
      <c r="E316" s="28"/>
      <c r="F316" s="28"/>
      <c r="G316" s="28"/>
      <c r="H316" s="28"/>
      <c r="I316" s="28"/>
      <c r="J316" s="28"/>
    </row>
    <row r="317" spans="1:10" ht="15" x14ac:dyDescent="0.2">
      <c r="A317" s="180" t="s">
        <v>521</v>
      </c>
      <c r="B317" s="141" t="s">
        <v>2</v>
      </c>
      <c r="C317" s="180" t="s">
        <v>3</v>
      </c>
      <c r="D317" s="180" t="s">
        <v>4</v>
      </c>
      <c r="E317" s="203" t="s">
        <v>50</v>
      </c>
      <c r="F317" s="203"/>
      <c r="G317" s="19" t="s">
        <v>5</v>
      </c>
      <c r="H317" s="141" t="s">
        <v>6</v>
      </c>
      <c r="I317" s="141" t="s">
        <v>7</v>
      </c>
      <c r="J317" s="141" t="s">
        <v>9</v>
      </c>
    </row>
    <row r="318" spans="1:10" ht="25.5" x14ac:dyDescent="0.2">
      <c r="A318" s="179" t="s">
        <v>49</v>
      </c>
      <c r="B318" s="24" t="s">
        <v>522</v>
      </c>
      <c r="C318" s="179" t="s">
        <v>32</v>
      </c>
      <c r="D318" s="179" t="s">
        <v>523</v>
      </c>
      <c r="E318" s="202">
        <v>22</v>
      </c>
      <c r="F318" s="202"/>
      <c r="G318" s="25" t="s">
        <v>27</v>
      </c>
      <c r="H318" s="153">
        <v>1</v>
      </c>
      <c r="I318" s="154">
        <v>136.06</v>
      </c>
      <c r="J318" s="154">
        <v>136.06</v>
      </c>
    </row>
    <row r="319" spans="1:10" ht="25.5" x14ac:dyDescent="0.2">
      <c r="A319" s="178" t="s">
        <v>44</v>
      </c>
      <c r="B319" s="17" t="s">
        <v>1402</v>
      </c>
      <c r="C319" s="178" t="s">
        <v>13</v>
      </c>
      <c r="D319" s="178" t="s">
        <v>1403</v>
      </c>
      <c r="E319" s="201" t="s">
        <v>46</v>
      </c>
      <c r="F319" s="201"/>
      <c r="G319" s="16" t="s">
        <v>45</v>
      </c>
      <c r="H319" s="155">
        <v>2.1389999999999998</v>
      </c>
      <c r="I319" s="156">
        <v>29.03</v>
      </c>
      <c r="J319" s="156">
        <v>62.09</v>
      </c>
    </row>
    <row r="320" spans="1:10" ht="25.5" x14ac:dyDescent="0.2">
      <c r="A320" s="178" t="s">
        <v>44</v>
      </c>
      <c r="B320" s="17" t="s">
        <v>48</v>
      </c>
      <c r="C320" s="178" t="s">
        <v>13</v>
      </c>
      <c r="D320" s="178" t="s">
        <v>47</v>
      </c>
      <c r="E320" s="201" t="s">
        <v>46</v>
      </c>
      <c r="F320" s="201"/>
      <c r="G320" s="16" t="s">
        <v>45</v>
      </c>
      <c r="H320" s="155">
        <v>3.2759999999999998</v>
      </c>
      <c r="I320" s="156">
        <v>22.58</v>
      </c>
      <c r="J320" s="156">
        <v>73.97</v>
      </c>
    </row>
    <row r="321" spans="1:10" ht="25.5" x14ac:dyDescent="0.2">
      <c r="A321" s="177"/>
      <c r="B321" s="177"/>
      <c r="C321" s="177"/>
      <c r="D321" s="177"/>
      <c r="E321" s="177" t="s">
        <v>40</v>
      </c>
      <c r="F321" s="13">
        <v>114.55</v>
      </c>
      <c r="G321" s="177" t="s">
        <v>39</v>
      </c>
      <c r="H321" s="13">
        <v>0</v>
      </c>
      <c r="I321" s="177" t="s">
        <v>38</v>
      </c>
      <c r="J321" s="13">
        <v>114.55</v>
      </c>
    </row>
    <row r="322" spans="1:10" ht="15" thickBot="1" x14ac:dyDescent="0.25">
      <c r="A322" s="177"/>
      <c r="B322" s="177"/>
      <c r="C322" s="177"/>
      <c r="D322" s="177"/>
      <c r="E322" s="177" t="s">
        <v>37</v>
      </c>
      <c r="F322" s="13">
        <v>31.08</v>
      </c>
      <c r="G322" s="177"/>
      <c r="H322" s="200" t="s">
        <v>36</v>
      </c>
      <c r="I322" s="200"/>
      <c r="J322" s="13">
        <v>167.14</v>
      </c>
    </row>
    <row r="323" spans="1:10" ht="15" thickTop="1" x14ac:dyDescent="0.2">
      <c r="A323" s="28"/>
      <c r="B323" s="28"/>
      <c r="C323" s="28"/>
      <c r="D323" s="28"/>
      <c r="E323" s="28"/>
      <c r="F323" s="28"/>
      <c r="G323" s="28"/>
      <c r="H323" s="28"/>
      <c r="I323" s="28"/>
      <c r="J323" s="28"/>
    </row>
    <row r="324" spans="1:10" ht="15" x14ac:dyDescent="0.2">
      <c r="A324" s="180" t="s">
        <v>529</v>
      </c>
      <c r="B324" s="141" t="s">
        <v>2</v>
      </c>
      <c r="C324" s="180" t="s">
        <v>3</v>
      </c>
      <c r="D324" s="180" t="s">
        <v>4</v>
      </c>
      <c r="E324" s="203" t="s">
        <v>50</v>
      </c>
      <c r="F324" s="203"/>
      <c r="G324" s="19" t="s">
        <v>5</v>
      </c>
      <c r="H324" s="141" t="s">
        <v>6</v>
      </c>
      <c r="I324" s="141" t="s">
        <v>7</v>
      </c>
      <c r="J324" s="141" t="s">
        <v>9</v>
      </c>
    </row>
    <row r="325" spans="1:10" ht="38.25" x14ac:dyDescent="0.2">
      <c r="A325" s="179" t="s">
        <v>49</v>
      </c>
      <c r="B325" s="24" t="s">
        <v>530</v>
      </c>
      <c r="C325" s="179" t="s">
        <v>32</v>
      </c>
      <c r="D325" s="179" t="s">
        <v>531</v>
      </c>
      <c r="E325" s="202" t="s">
        <v>1117</v>
      </c>
      <c r="F325" s="202"/>
      <c r="G325" s="25" t="s">
        <v>17</v>
      </c>
      <c r="H325" s="153">
        <v>1</v>
      </c>
      <c r="I325" s="154">
        <v>1018.12</v>
      </c>
      <c r="J325" s="154">
        <v>1018.12</v>
      </c>
    </row>
    <row r="326" spans="1:10" ht="25.5" x14ac:dyDescent="0.2">
      <c r="A326" s="178" t="s">
        <v>44</v>
      </c>
      <c r="B326" s="17" t="s">
        <v>1347</v>
      </c>
      <c r="C326" s="178" t="s">
        <v>13</v>
      </c>
      <c r="D326" s="178" t="s">
        <v>1348</v>
      </c>
      <c r="E326" s="201" t="s">
        <v>46</v>
      </c>
      <c r="F326" s="201"/>
      <c r="G326" s="16" t="s">
        <v>45</v>
      </c>
      <c r="H326" s="155">
        <v>4.5810000000000004</v>
      </c>
      <c r="I326" s="156">
        <v>30.87</v>
      </c>
      <c r="J326" s="156">
        <v>141.41</v>
      </c>
    </row>
    <row r="327" spans="1:10" ht="25.5" x14ac:dyDescent="0.2">
      <c r="A327" s="178" t="s">
        <v>44</v>
      </c>
      <c r="B327" s="17" t="s">
        <v>48</v>
      </c>
      <c r="C327" s="178" t="s">
        <v>13</v>
      </c>
      <c r="D327" s="178" t="s">
        <v>47</v>
      </c>
      <c r="E327" s="201" t="s">
        <v>46</v>
      </c>
      <c r="F327" s="201"/>
      <c r="G327" s="16" t="s">
        <v>45</v>
      </c>
      <c r="H327" s="155">
        <v>2.2909999999999999</v>
      </c>
      <c r="I327" s="156">
        <v>22.58</v>
      </c>
      <c r="J327" s="156">
        <v>51.73</v>
      </c>
    </row>
    <row r="328" spans="1:10" ht="25.5" x14ac:dyDescent="0.2">
      <c r="A328" s="178" t="s">
        <v>44</v>
      </c>
      <c r="B328" s="17" t="s">
        <v>1415</v>
      </c>
      <c r="C328" s="178" t="s">
        <v>13</v>
      </c>
      <c r="D328" s="178" t="s">
        <v>1416</v>
      </c>
      <c r="E328" s="201" t="s">
        <v>46</v>
      </c>
      <c r="F328" s="201"/>
      <c r="G328" s="16" t="s">
        <v>14</v>
      </c>
      <c r="H328" s="155">
        <v>2.1000000000000001E-2</v>
      </c>
      <c r="I328" s="156">
        <v>721.58</v>
      </c>
      <c r="J328" s="156">
        <v>15.15</v>
      </c>
    </row>
    <row r="329" spans="1:10" ht="25.5" x14ac:dyDescent="0.2">
      <c r="A329" s="178" t="s">
        <v>44</v>
      </c>
      <c r="B329" s="17" t="s">
        <v>1417</v>
      </c>
      <c r="C329" s="178" t="s">
        <v>13</v>
      </c>
      <c r="D329" s="178" t="s">
        <v>1418</v>
      </c>
      <c r="E329" s="201" t="s">
        <v>1117</v>
      </c>
      <c r="F329" s="201"/>
      <c r="G329" s="16" t="s">
        <v>17</v>
      </c>
      <c r="H329" s="155">
        <v>1.05</v>
      </c>
      <c r="I329" s="156">
        <v>196.95</v>
      </c>
      <c r="J329" s="156">
        <v>206.79</v>
      </c>
    </row>
    <row r="330" spans="1:10" ht="38.25" x14ac:dyDescent="0.2">
      <c r="A330" s="175" t="s">
        <v>42</v>
      </c>
      <c r="B330" s="15" t="s">
        <v>1419</v>
      </c>
      <c r="C330" s="175" t="s">
        <v>13</v>
      </c>
      <c r="D330" s="175" t="s">
        <v>1420</v>
      </c>
      <c r="E330" s="204" t="s">
        <v>41</v>
      </c>
      <c r="F330" s="204"/>
      <c r="G330" s="14" t="s">
        <v>27</v>
      </c>
      <c r="H330" s="157">
        <v>2.778</v>
      </c>
      <c r="I330" s="158">
        <v>217.08</v>
      </c>
      <c r="J330" s="158">
        <v>603.04</v>
      </c>
    </row>
    <row r="331" spans="1:10" ht="25.5" x14ac:dyDescent="0.2">
      <c r="A331" s="177"/>
      <c r="B331" s="177"/>
      <c r="C331" s="177"/>
      <c r="D331" s="177"/>
      <c r="E331" s="177" t="s">
        <v>40</v>
      </c>
      <c r="F331" s="13">
        <v>193.63</v>
      </c>
      <c r="G331" s="177" t="s">
        <v>39</v>
      </c>
      <c r="H331" s="13">
        <v>0</v>
      </c>
      <c r="I331" s="177" t="s">
        <v>38</v>
      </c>
      <c r="J331" s="13">
        <v>193.63</v>
      </c>
    </row>
    <row r="332" spans="1:10" ht="15" thickBot="1" x14ac:dyDescent="0.25">
      <c r="A332" s="177"/>
      <c r="B332" s="177"/>
      <c r="C332" s="177"/>
      <c r="D332" s="177"/>
      <c r="E332" s="177" t="s">
        <v>37</v>
      </c>
      <c r="F332" s="13">
        <v>232.64</v>
      </c>
      <c r="G332" s="177"/>
      <c r="H332" s="200" t="s">
        <v>36</v>
      </c>
      <c r="I332" s="200"/>
      <c r="J332" s="13">
        <v>1250.76</v>
      </c>
    </row>
    <row r="333" spans="1:10" ht="15" thickTop="1" x14ac:dyDescent="0.2">
      <c r="A333" s="28"/>
      <c r="B333" s="28"/>
      <c r="C333" s="28"/>
      <c r="D333" s="28"/>
      <c r="E333" s="28"/>
      <c r="F333" s="28"/>
      <c r="G333" s="28"/>
      <c r="H333" s="28"/>
      <c r="I333" s="28"/>
      <c r="J333" s="28"/>
    </row>
    <row r="334" spans="1:10" ht="15" x14ac:dyDescent="0.2">
      <c r="A334" s="180" t="s">
        <v>532</v>
      </c>
      <c r="B334" s="141" t="s">
        <v>2</v>
      </c>
      <c r="C334" s="180" t="s">
        <v>3</v>
      </c>
      <c r="D334" s="180" t="s">
        <v>4</v>
      </c>
      <c r="E334" s="203" t="s">
        <v>50</v>
      </c>
      <c r="F334" s="203"/>
      <c r="G334" s="19" t="s">
        <v>5</v>
      </c>
      <c r="H334" s="141" t="s">
        <v>6</v>
      </c>
      <c r="I334" s="141" t="s">
        <v>7</v>
      </c>
      <c r="J334" s="141" t="s">
        <v>9</v>
      </c>
    </row>
    <row r="335" spans="1:10" ht="25.5" x14ac:dyDescent="0.2">
      <c r="A335" s="179" t="s">
        <v>49</v>
      </c>
      <c r="B335" s="24" t="s">
        <v>533</v>
      </c>
      <c r="C335" s="179" t="s">
        <v>32</v>
      </c>
      <c r="D335" s="179" t="s">
        <v>534</v>
      </c>
      <c r="E335" s="202">
        <v>113</v>
      </c>
      <c r="F335" s="202"/>
      <c r="G335" s="25" t="s">
        <v>17</v>
      </c>
      <c r="H335" s="153">
        <v>1</v>
      </c>
      <c r="I335" s="154">
        <v>464.49</v>
      </c>
      <c r="J335" s="154">
        <v>464.49</v>
      </c>
    </row>
    <row r="336" spans="1:10" ht="25.5" x14ac:dyDescent="0.2">
      <c r="A336" s="178" t="s">
        <v>44</v>
      </c>
      <c r="B336" s="17" t="s">
        <v>48</v>
      </c>
      <c r="C336" s="178" t="s">
        <v>13</v>
      </c>
      <c r="D336" s="178" t="s">
        <v>47</v>
      </c>
      <c r="E336" s="201" t="s">
        <v>46</v>
      </c>
      <c r="F336" s="201"/>
      <c r="G336" s="16" t="s">
        <v>45</v>
      </c>
      <c r="H336" s="155">
        <v>9</v>
      </c>
      <c r="I336" s="156">
        <v>22.58</v>
      </c>
      <c r="J336" s="156">
        <v>203.22</v>
      </c>
    </row>
    <row r="337" spans="1:10" ht="25.5" x14ac:dyDescent="0.2">
      <c r="A337" s="178" t="s">
        <v>44</v>
      </c>
      <c r="B337" s="17" t="s">
        <v>1402</v>
      </c>
      <c r="C337" s="178" t="s">
        <v>13</v>
      </c>
      <c r="D337" s="178" t="s">
        <v>1403</v>
      </c>
      <c r="E337" s="201" t="s">
        <v>46</v>
      </c>
      <c r="F337" s="201"/>
      <c r="G337" s="16" t="s">
        <v>45</v>
      </c>
      <c r="H337" s="155">
        <v>9</v>
      </c>
      <c r="I337" s="156">
        <v>29.03</v>
      </c>
      <c r="J337" s="156">
        <v>261.27</v>
      </c>
    </row>
    <row r="338" spans="1:10" ht="25.5" x14ac:dyDescent="0.2">
      <c r="A338" s="177"/>
      <c r="B338" s="177"/>
      <c r="C338" s="177"/>
      <c r="D338" s="177"/>
      <c r="E338" s="177" t="s">
        <v>40</v>
      </c>
      <c r="F338" s="13">
        <v>393.03</v>
      </c>
      <c r="G338" s="177" t="s">
        <v>39</v>
      </c>
      <c r="H338" s="13">
        <v>0</v>
      </c>
      <c r="I338" s="177" t="s">
        <v>38</v>
      </c>
      <c r="J338" s="13">
        <v>393.03</v>
      </c>
    </row>
    <row r="339" spans="1:10" ht="15" thickBot="1" x14ac:dyDescent="0.25">
      <c r="A339" s="177"/>
      <c r="B339" s="177"/>
      <c r="C339" s="177"/>
      <c r="D339" s="177"/>
      <c r="E339" s="177" t="s">
        <v>37</v>
      </c>
      <c r="F339" s="13">
        <v>106.13</v>
      </c>
      <c r="G339" s="177"/>
      <c r="H339" s="200" t="s">
        <v>36</v>
      </c>
      <c r="I339" s="200"/>
      <c r="J339" s="13">
        <v>570.62</v>
      </c>
    </row>
    <row r="340" spans="1:10" ht="15" thickTop="1" x14ac:dyDescent="0.2">
      <c r="A340" s="28"/>
      <c r="B340" s="28"/>
      <c r="C340" s="28"/>
      <c r="D340" s="28"/>
      <c r="E340" s="28"/>
      <c r="F340" s="28"/>
      <c r="G340" s="28"/>
      <c r="H340" s="28"/>
      <c r="I340" s="28"/>
      <c r="J340" s="28"/>
    </row>
    <row r="341" spans="1:10" ht="15" x14ac:dyDescent="0.2">
      <c r="A341" s="180" t="s">
        <v>535</v>
      </c>
      <c r="B341" s="141" t="s">
        <v>2</v>
      </c>
      <c r="C341" s="180" t="s">
        <v>3</v>
      </c>
      <c r="D341" s="180" t="s">
        <v>4</v>
      </c>
      <c r="E341" s="203" t="s">
        <v>50</v>
      </c>
      <c r="F341" s="203"/>
      <c r="G341" s="19" t="s">
        <v>5</v>
      </c>
      <c r="H341" s="141" t="s">
        <v>6</v>
      </c>
      <c r="I341" s="141" t="s">
        <v>7</v>
      </c>
      <c r="J341" s="141" t="s">
        <v>9</v>
      </c>
    </row>
    <row r="342" spans="1:10" x14ac:dyDescent="0.2">
      <c r="A342" s="179" t="s">
        <v>49</v>
      </c>
      <c r="B342" s="24" t="s">
        <v>536</v>
      </c>
      <c r="C342" s="179" t="s">
        <v>32</v>
      </c>
      <c r="D342" s="179" t="s">
        <v>537</v>
      </c>
      <c r="E342" s="202">
        <v>114</v>
      </c>
      <c r="F342" s="202"/>
      <c r="G342" s="25" t="s">
        <v>17</v>
      </c>
      <c r="H342" s="153">
        <v>1</v>
      </c>
      <c r="I342" s="154">
        <v>182.36</v>
      </c>
      <c r="J342" s="154">
        <v>182.36</v>
      </c>
    </row>
    <row r="343" spans="1:10" ht="25.5" x14ac:dyDescent="0.2">
      <c r="A343" s="178" t="s">
        <v>44</v>
      </c>
      <c r="B343" s="17" t="s">
        <v>48</v>
      </c>
      <c r="C343" s="178" t="s">
        <v>13</v>
      </c>
      <c r="D343" s="178" t="s">
        <v>47</v>
      </c>
      <c r="E343" s="201" t="s">
        <v>46</v>
      </c>
      <c r="F343" s="201"/>
      <c r="G343" s="16" t="s">
        <v>45</v>
      </c>
      <c r="H343" s="155">
        <v>0.8</v>
      </c>
      <c r="I343" s="156">
        <v>22.58</v>
      </c>
      <c r="J343" s="156">
        <v>18.059999999999999</v>
      </c>
    </row>
    <row r="344" spans="1:10" ht="25.5" x14ac:dyDescent="0.2">
      <c r="A344" s="178" t="s">
        <v>44</v>
      </c>
      <c r="B344" s="17" t="s">
        <v>1402</v>
      </c>
      <c r="C344" s="178" t="s">
        <v>13</v>
      </c>
      <c r="D344" s="178" t="s">
        <v>1403</v>
      </c>
      <c r="E344" s="201" t="s">
        <v>46</v>
      </c>
      <c r="F344" s="201"/>
      <c r="G344" s="16" t="s">
        <v>45</v>
      </c>
      <c r="H344" s="155">
        <v>0.8</v>
      </c>
      <c r="I344" s="156">
        <v>29.03</v>
      </c>
      <c r="J344" s="156">
        <v>23.22</v>
      </c>
    </row>
    <row r="345" spans="1:10" x14ac:dyDescent="0.2">
      <c r="A345" s="175" t="s">
        <v>42</v>
      </c>
      <c r="B345" s="15" t="s">
        <v>1421</v>
      </c>
      <c r="C345" s="175" t="s">
        <v>1422</v>
      </c>
      <c r="D345" s="175" t="s">
        <v>1423</v>
      </c>
      <c r="E345" s="204" t="s">
        <v>41</v>
      </c>
      <c r="F345" s="204"/>
      <c r="G345" s="14" t="s">
        <v>17</v>
      </c>
      <c r="H345" s="157">
        <v>1.05</v>
      </c>
      <c r="I345" s="158">
        <v>134.37</v>
      </c>
      <c r="J345" s="158">
        <v>141.08000000000001</v>
      </c>
    </row>
    <row r="346" spans="1:10" ht="25.5" x14ac:dyDescent="0.2">
      <c r="A346" s="177"/>
      <c r="B346" s="177"/>
      <c r="C346" s="177"/>
      <c r="D346" s="177"/>
      <c r="E346" s="177" t="s">
        <v>40</v>
      </c>
      <c r="F346" s="13">
        <v>34.93</v>
      </c>
      <c r="G346" s="177" t="s">
        <v>39</v>
      </c>
      <c r="H346" s="13">
        <v>0</v>
      </c>
      <c r="I346" s="177" t="s">
        <v>38</v>
      </c>
      <c r="J346" s="13">
        <v>34.93</v>
      </c>
    </row>
    <row r="347" spans="1:10" ht="15" thickBot="1" x14ac:dyDescent="0.25">
      <c r="A347" s="177"/>
      <c r="B347" s="177"/>
      <c r="C347" s="177"/>
      <c r="D347" s="177"/>
      <c r="E347" s="177" t="s">
        <v>37</v>
      </c>
      <c r="F347" s="13">
        <v>41.66</v>
      </c>
      <c r="G347" s="177"/>
      <c r="H347" s="200" t="s">
        <v>36</v>
      </c>
      <c r="I347" s="200"/>
      <c r="J347" s="13">
        <v>224.02</v>
      </c>
    </row>
    <row r="348" spans="1:10" ht="15" thickTop="1" x14ac:dyDescent="0.2">
      <c r="A348" s="28"/>
      <c r="B348" s="28"/>
      <c r="C348" s="28"/>
      <c r="D348" s="28"/>
      <c r="E348" s="28"/>
      <c r="F348" s="28"/>
      <c r="G348" s="28"/>
      <c r="H348" s="28"/>
      <c r="I348" s="28"/>
      <c r="J348" s="28"/>
    </row>
    <row r="349" spans="1:10" ht="15" x14ac:dyDescent="0.2">
      <c r="A349" s="180" t="s">
        <v>567</v>
      </c>
      <c r="B349" s="141" t="s">
        <v>2</v>
      </c>
      <c r="C349" s="180" t="s">
        <v>3</v>
      </c>
      <c r="D349" s="180" t="s">
        <v>4</v>
      </c>
      <c r="E349" s="203" t="s">
        <v>50</v>
      </c>
      <c r="F349" s="203"/>
      <c r="G349" s="19" t="s">
        <v>5</v>
      </c>
      <c r="H349" s="141" t="s">
        <v>6</v>
      </c>
      <c r="I349" s="141" t="s">
        <v>7</v>
      </c>
      <c r="J349" s="141" t="s">
        <v>9</v>
      </c>
    </row>
    <row r="350" spans="1:10" x14ac:dyDescent="0.2">
      <c r="A350" s="179" t="s">
        <v>49</v>
      </c>
      <c r="B350" s="24" t="s">
        <v>568</v>
      </c>
      <c r="C350" s="179" t="s">
        <v>32</v>
      </c>
      <c r="D350" s="179" t="s">
        <v>569</v>
      </c>
      <c r="E350" s="202">
        <v>59</v>
      </c>
      <c r="F350" s="202"/>
      <c r="G350" s="25" t="s">
        <v>27</v>
      </c>
      <c r="H350" s="153">
        <v>1</v>
      </c>
      <c r="I350" s="154">
        <v>4.25</v>
      </c>
      <c r="J350" s="154">
        <v>4.25</v>
      </c>
    </row>
    <row r="351" spans="1:10" ht="25.5" x14ac:dyDescent="0.2">
      <c r="A351" s="178" t="s">
        <v>44</v>
      </c>
      <c r="B351" s="17" t="s">
        <v>1424</v>
      </c>
      <c r="C351" s="178" t="s">
        <v>13</v>
      </c>
      <c r="D351" s="178" t="s">
        <v>1425</v>
      </c>
      <c r="E351" s="201" t="s">
        <v>46</v>
      </c>
      <c r="F351" s="201"/>
      <c r="G351" s="16" t="s">
        <v>45</v>
      </c>
      <c r="H351" s="155">
        <v>2.4E-2</v>
      </c>
      <c r="I351" s="156">
        <v>36.56</v>
      </c>
      <c r="J351" s="156">
        <v>0.87</v>
      </c>
    </row>
    <row r="352" spans="1:10" ht="25.5" x14ac:dyDescent="0.2">
      <c r="A352" s="178" t="s">
        <v>44</v>
      </c>
      <c r="B352" s="17" t="s">
        <v>1426</v>
      </c>
      <c r="C352" s="178" t="s">
        <v>13</v>
      </c>
      <c r="D352" s="178" t="s">
        <v>1427</v>
      </c>
      <c r="E352" s="201" t="s">
        <v>46</v>
      </c>
      <c r="F352" s="201"/>
      <c r="G352" s="16" t="s">
        <v>45</v>
      </c>
      <c r="H352" s="155">
        <v>2.4E-2</v>
      </c>
      <c r="I352" s="156">
        <v>24.83</v>
      </c>
      <c r="J352" s="156">
        <v>0.59</v>
      </c>
    </row>
    <row r="353" spans="1:10" x14ac:dyDescent="0.2">
      <c r="A353" s="175" t="s">
        <v>42</v>
      </c>
      <c r="B353" s="15" t="s">
        <v>1428</v>
      </c>
      <c r="C353" s="175" t="s">
        <v>1405</v>
      </c>
      <c r="D353" s="175" t="s">
        <v>1429</v>
      </c>
      <c r="E353" s="204" t="s">
        <v>41</v>
      </c>
      <c r="F353" s="204"/>
      <c r="G353" s="14" t="s">
        <v>27</v>
      </c>
      <c r="H353" s="157">
        <v>1</v>
      </c>
      <c r="I353" s="158">
        <v>2.79</v>
      </c>
      <c r="J353" s="158">
        <v>2.79</v>
      </c>
    </row>
    <row r="354" spans="1:10" ht="25.5" x14ac:dyDescent="0.2">
      <c r="A354" s="177"/>
      <c r="B354" s="177"/>
      <c r="C354" s="177"/>
      <c r="D354" s="177"/>
      <c r="E354" s="177" t="s">
        <v>40</v>
      </c>
      <c r="F354" s="13">
        <v>1.26</v>
      </c>
      <c r="G354" s="177" t="s">
        <v>39</v>
      </c>
      <c r="H354" s="13">
        <v>0</v>
      </c>
      <c r="I354" s="177" t="s">
        <v>38</v>
      </c>
      <c r="J354" s="13">
        <v>1.26</v>
      </c>
    </row>
    <row r="355" spans="1:10" ht="15" thickBot="1" x14ac:dyDescent="0.25">
      <c r="A355" s="177"/>
      <c r="B355" s="177"/>
      <c r="C355" s="177"/>
      <c r="D355" s="177"/>
      <c r="E355" s="177" t="s">
        <v>37</v>
      </c>
      <c r="F355" s="13">
        <v>0.97</v>
      </c>
      <c r="G355" s="177"/>
      <c r="H355" s="200" t="s">
        <v>36</v>
      </c>
      <c r="I355" s="200"/>
      <c r="J355" s="13">
        <v>5.22</v>
      </c>
    </row>
    <row r="356" spans="1:10" ht="15" thickTop="1" x14ac:dyDescent="0.2">
      <c r="A356" s="28"/>
      <c r="B356" s="28"/>
      <c r="C356" s="28"/>
      <c r="D356" s="28"/>
      <c r="E356" s="28"/>
      <c r="F356" s="28"/>
      <c r="G356" s="28"/>
      <c r="H356" s="28"/>
      <c r="I356" s="28"/>
      <c r="J356" s="28"/>
    </row>
    <row r="357" spans="1:10" ht="15" x14ac:dyDescent="0.2">
      <c r="A357" s="180" t="s">
        <v>579</v>
      </c>
      <c r="B357" s="141" t="s">
        <v>2</v>
      </c>
      <c r="C357" s="180" t="s">
        <v>3</v>
      </c>
      <c r="D357" s="180" t="s">
        <v>4</v>
      </c>
      <c r="E357" s="203" t="s">
        <v>50</v>
      </c>
      <c r="F357" s="203"/>
      <c r="G357" s="19" t="s">
        <v>5</v>
      </c>
      <c r="H357" s="141" t="s">
        <v>6</v>
      </c>
      <c r="I357" s="141" t="s">
        <v>7</v>
      </c>
      <c r="J357" s="141" t="s">
        <v>9</v>
      </c>
    </row>
    <row r="358" spans="1:10" ht="51" x14ac:dyDescent="0.2">
      <c r="A358" s="179" t="s">
        <v>49</v>
      </c>
      <c r="B358" s="24" t="s">
        <v>580</v>
      </c>
      <c r="C358" s="179" t="s">
        <v>32</v>
      </c>
      <c r="D358" s="179" t="s">
        <v>581</v>
      </c>
      <c r="E358" s="202" t="s">
        <v>1217</v>
      </c>
      <c r="F358" s="202"/>
      <c r="G358" s="25" t="s">
        <v>27</v>
      </c>
      <c r="H358" s="153">
        <v>1</v>
      </c>
      <c r="I358" s="154">
        <v>73.650000000000006</v>
      </c>
      <c r="J358" s="154">
        <v>73.650000000000006</v>
      </c>
    </row>
    <row r="359" spans="1:10" ht="25.5" x14ac:dyDescent="0.2">
      <c r="A359" s="178" t="s">
        <v>44</v>
      </c>
      <c r="B359" s="17" t="s">
        <v>1426</v>
      </c>
      <c r="C359" s="178" t="s">
        <v>13</v>
      </c>
      <c r="D359" s="178" t="s">
        <v>1427</v>
      </c>
      <c r="E359" s="201" t="s">
        <v>46</v>
      </c>
      <c r="F359" s="201"/>
      <c r="G359" s="16" t="s">
        <v>45</v>
      </c>
      <c r="H359" s="155">
        <v>0.17269999999999999</v>
      </c>
      <c r="I359" s="156">
        <v>24.83</v>
      </c>
      <c r="J359" s="156">
        <v>4.28</v>
      </c>
    </row>
    <row r="360" spans="1:10" ht="25.5" x14ac:dyDescent="0.2">
      <c r="A360" s="178" t="s">
        <v>44</v>
      </c>
      <c r="B360" s="17" t="s">
        <v>1424</v>
      </c>
      <c r="C360" s="178" t="s">
        <v>13</v>
      </c>
      <c r="D360" s="178" t="s">
        <v>1425</v>
      </c>
      <c r="E360" s="201" t="s">
        <v>46</v>
      </c>
      <c r="F360" s="201"/>
      <c r="G360" s="16" t="s">
        <v>45</v>
      </c>
      <c r="H360" s="155">
        <v>0.41439999999999999</v>
      </c>
      <c r="I360" s="156">
        <v>36.56</v>
      </c>
      <c r="J360" s="156">
        <v>15.15</v>
      </c>
    </row>
    <row r="361" spans="1:10" ht="38.25" x14ac:dyDescent="0.2">
      <c r="A361" s="175" t="s">
        <v>42</v>
      </c>
      <c r="B361" s="15" t="s">
        <v>1430</v>
      </c>
      <c r="C361" s="175" t="s">
        <v>13</v>
      </c>
      <c r="D361" s="175" t="s">
        <v>1431</v>
      </c>
      <c r="E361" s="204" t="s">
        <v>41</v>
      </c>
      <c r="F361" s="204"/>
      <c r="G361" s="14" t="s">
        <v>27</v>
      </c>
      <c r="H361" s="157">
        <v>1</v>
      </c>
      <c r="I361" s="158">
        <v>35.06</v>
      </c>
      <c r="J361" s="158">
        <v>35.06</v>
      </c>
    </row>
    <row r="362" spans="1:10" x14ac:dyDescent="0.2">
      <c r="A362" s="175" t="s">
        <v>42</v>
      </c>
      <c r="B362" s="15" t="s">
        <v>1432</v>
      </c>
      <c r="C362" s="175" t="s">
        <v>13</v>
      </c>
      <c r="D362" s="175" t="s">
        <v>1433</v>
      </c>
      <c r="E362" s="204" t="s">
        <v>41</v>
      </c>
      <c r="F362" s="204"/>
      <c r="G362" s="14" t="s">
        <v>27</v>
      </c>
      <c r="H362" s="157">
        <v>2</v>
      </c>
      <c r="I362" s="158">
        <v>9.58</v>
      </c>
      <c r="J362" s="158">
        <v>19.16</v>
      </c>
    </row>
    <row r="363" spans="1:10" ht="25.5" x14ac:dyDescent="0.2">
      <c r="A363" s="177"/>
      <c r="B363" s="177"/>
      <c r="C363" s="177"/>
      <c r="D363" s="177"/>
      <c r="E363" s="177" t="s">
        <v>40</v>
      </c>
      <c r="F363" s="13">
        <v>17.03</v>
      </c>
      <c r="G363" s="177" t="s">
        <v>39</v>
      </c>
      <c r="H363" s="13">
        <v>0</v>
      </c>
      <c r="I363" s="177" t="s">
        <v>38</v>
      </c>
      <c r="J363" s="13">
        <v>17.03</v>
      </c>
    </row>
    <row r="364" spans="1:10" ht="15" thickBot="1" x14ac:dyDescent="0.25">
      <c r="A364" s="177"/>
      <c r="B364" s="177"/>
      <c r="C364" s="177"/>
      <c r="D364" s="177"/>
      <c r="E364" s="177" t="s">
        <v>37</v>
      </c>
      <c r="F364" s="13">
        <v>16.82</v>
      </c>
      <c r="G364" s="177"/>
      <c r="H364" s="200" t="s">
        <v>36</v>
      </c>
      <c r="I364" s="200"/>
      <c r="J364" s="13">
        <v>90.47</v>
      </c>
    </row>
    <row r="365" spans="1:10" ht="15" thickTop="1" x14ac:dyDescent="0.2">
      <c r="A365" s="28"/>
      <c r="B365" s="28"/>
      <c r="C365" s="28"/>
      <c r="D365" s="28"/>
      <c r="E365" s="28"/>
      <c r="F365" s="28"/>
      <c r="G365" s="28"/>
      <c r="H365" s="28"/>
      <c r="I365" s="28"/>
      <c r="J365" s="28"/>
    </row>
    <row r="366" spans="1:10" ht="15" x14ac:dyDescent="0.2">
      <c r="A366" s="180" t="s">
        <v>582</v>
      </c>
      <c r="B366" s="141" t="s">
        <v>2</v>
      </c>
      <c r="C366" s="180" t="s">
        <v>3</v>
      </c>
      <c r="D366" s="180" t="s">
        <v>4</v>
      </c>
      <c r="E366" s="203" t="s">
        <v>50</v>
      </c>
      <c r="F366" s="203"/>
      <c r="G366" s="19" t="s">
        <v>5</v>
      </c>
      <c r="H366" s="141" t="s">
        <v>6</v>
      </c>
      <c r="I366" s="141" t="s">
        <v>7</v>
      </c>
      <c r="J366" s="141" t="s">
        <v>9</v>
      </c>
    </row>
    <row r="367" spans="1:10" ht="38.25" x14ac:dyDescent="0.2">
      <c r="A367" s="179" t="s">
        <v>49</v>
      </c>
      <c r="B367" s="24" t="s">
        <v>583</v>
      </c>
      <c r="C367" s="179" t="s">
        <v>32</v>
      </c>
      <c r="D367" s="179" t="s">
        <v>584</v>
      </c>
      <c r="E367" s="202" t="s">
        <v>1217</v>
      </c>
      <c r="F367" s="202"/>
      <c r="G367" s="25" t="s">
        <v>27</v>
      </c>
      <c r="H367" s="153">
        <v>1</v>
      </c>
      <c r="I367" s="154">
        <v>51.11</v>
      </c>
      <c r="J367" s="154">
        <v>51.11</v>
      </c>
    </row>
    <row r="368" spans="1:10" ht="25.5" x14ac:dyDescent="0.2">
      <c r="A368" s="178" t="s">
        <v>44</v>
      </c>
      <c r="B368" s="17" t="s">
        <v>1426</v>
      </c>
      <c r="C368" s="178" t="s">
        <v>13</v>
      </c>
      <c r="D368" s="178" t="s">
        <v>1427</v>
      </c>
      <c r="E368" s="201" t="s">
        <v>46</v>
      </c>
      <c r="F368" s="201"/>
      <c r="G368" s="16" t="s">
        <v>45</v>
      </c>
      <c r="H368" s="155">
        <v>0.22309999999999999</v>
      </c>
      <c r="I368" s="156">
        <v>24.83</v>
      </c>
      <c r="J368" s="156">
        <v>5.53</v>
      </c>
    </row>
    <row r="369" spans="1:10" ht="25.5" x14ac:dyDescent="0.2">
      <c r="A369" s="178" t="s">
        <v>44</v>
      </c>
      <c r="B369" s="17" t="s">
        <v>1424</v>
      </c>
      <c r="C369" s="178" t="s">
        <v>13</v>
      </c>
      <c r="D369" s="178" t="s">
        <v>1425</v>
      </c>
      <c r="E369" s="201" t="s">
        <v>46</v>
      </c>
      <c r="F369" s="201"/>
      <c r="G369" s="16" t="s">
        <v>45</v>
      </c>
      <c r="H369" s="155">
        <v>0.53549999999999998</v>
      </c>
      <c r="I369" s="156">
        <v>36.56</v>
      </c>
      <c r="J369" s="156">
        <v>19.57</v>
      </c>
    </row>
    <row r="370" spans="1:10" ht="25.5" x14ac:dyDescent="0.2">
      <c r="A370" s="175" t="s">
        <v>42</v>
      </c>
      <c r="B370" s="15" t="s">
        <v>1434</v>
      </c>
      <c r="C370" s="175" t="s">
        <v>13</v>
      </c>
      <c r="D370" s="175" t="s">
        <v>1435</v>
      </c>
      <c r="E370" s="204" t="s">
        <v>41</v>
      </c>
      <c r="F370" s="204"/>
      <c r="G370" s="14" t="s">
        <v>27</v>
      </c>
      <c r="H370" s="157">
        <v>1</v>
      </c>
      <c r="I370" s="158">
        <v>6.85</v>
      </c>
      <c r="J370" s="158">
        <v>6.85</v>
      </c>
    </row>
    <row r="371" spans="1:10" x14ac:dyDescent="0.2">
      <c r="A371" s="175" t="s">
        <v>42</v>
      </c>
      <c r="B371" s="15" t="s">
        <v>1432</v>
      </c>
      <c r="C371" s="175" t="s">
        <v>13</v>
      </c>
      <c r="D371" s="175" t="s">
        <v>1433</v>
      </c>
      <c r="E371" s="204" t="s">
        <v>41</v>
      </c>
      <c r="F371" s="204"/>
      <c r="G371" s="14" t="s">
        <v>27</v>
      </c>
      <c r="H371" s="157">
        <v>2</v>
      </c>
      <c r="I371" s="158">
        <v>9.58</v>
      </c>
      <c r="J371" s="158">
        <v>19.16</v>
      </c>
    </row>
    <row r="372" spans="1:10" ht="25.5" x14ac:dyDescent="0.2">
      <c r="A372" s="177"/>
      <c r="B372" s="177"/>
      <c r="C372" s="177"/>
      <c r="D372" s="177"/>
      <c r="E372" s="177" t="s">
        <v>40</v>
      </c>
      <c r="F372" s="13">
        <v>22</v>
      </c>
      <c r="G372" s="177" t="s">
        <v>39</v>
      </c>
      <c r="H372" s="13">
        <v>0</v>
      </c>
      <c r="I372" s="177" t="s">
        <v>38</v>
      </c>
      <c r="J372" s="13">
        <v>22</v>
      </c>
    </row>
    <row r="373" spans="1:10" ht="15" thickBot="1" x14ac:dyDescent="0.25">
      <c r="A373" s="177"/>
      <c r="B373" s="177"/>
      <c r="C373" s="177"/>
      <c r="D373" s="177"/>
      <c r="E373" s="177" t="s">
        <v>37</v>
      </c>
      <c r="F373" s="13">
        <v>11.67</v>
      </c>
      <c r="G373" s="177"/>
      <c r="H373" s="200" t="s">
        <v>36</v>
      </c>
      <c r="I373" s="200"/>
      <c r="J373" s="13">
        <v>62.78</v>
      </c>
    </row>
    <row r="374" spans="1:10" ht="15" thickTop="1" x14ac:dyDescent="0.2">
      <c r="A374" s="28"/>
      <c r="B374" s="28"/>
      <c r="C374" s="28"/>
      <c r="D374" s="28"/>
      <c r="E374" s="28"/>
      <c r="F374" s="28"/>
      <c r="G374" s="28"/>
      <c r="H374" s="28"/>
      <c r="I374" s="28"/>
      <c r="J374" s="28"/>
    </row>
    <row r="375" spans="1:10" ht="15" x14ac:dyDescent="0.2">
      <c r="A375" s="180" t="s">
        <v>613</v>
      </c>
      <c r="B375" s="141" t="s">
        <v>2</v>
      </c>
      <c r="C375" s="180" t="s">
        <v>3</v>
      </c>
      <c r="D375" s="180" t="s">
        <v>4</v>
      </c>
      <c r="E375" s="203" t="s">
        <v>50</v>
      </c>
      <c r="F375" s="203"/>
      <c r="G375" s="19" t="s">
        <v>5</v>
      </c>
      <c r="H375" s="141" t="s">
        <v>6</v>
      </c>
      <c r="I375" s="141" t="s">
        <v>7</v>
      </c>
      <c r="J375" s="141" t="s">
        <v>9</v>
      </c>
    </row>
    <row r="376" spans="1:10" ht="25.5" x14ac:dyDescent="0.2">
      <c r="A376" s="179" t="s">
        <v>49</v>
      </c>
      <c r="B376" s="24" t="s">
        <v>614</v>
      </c>
      <c r="C376" s="179" t="s">
        <v>32</v>
      </c>
      <c r="D376" s="179" t="s">
        <v>615</v>
      </c>
      <c r="E376" s="202" t="s">
        <v>1217</v>
      </c>
      <c r="F376" s="202"/>
      <c r="G376" s="25" t="s">
        <v>27</v>
      </c>
      <c r="H376" s="153">
        <v>1</v>
      </c>
      <c r="I376" s="154">
        <v>43.21</v>
      </c>
      <c r="J376" s="154">
        <v>43.21</v>
      </c>
    </row>
    <row r="377" spans="1:10" ht="25.5" x14ac:dyDescent="0.2">
      <c r="A377" s="178" t="s">
        <v>44</v>
      </c>
      <c r="B377" s="17" t="s">
        <v>1436</v>
      </c>
      <c r="C377" s="178" t="s">
        <v>13</v>
      </c>
      <c r="D377" s="178" t="s">
        <v>1437</v>
      </c>
      <c r="E377" s="201" t="s">
        <v>1217</v>
      </c>
      <c r="F377" s="201"/>
      <c r="G377" s="16" t="s">
        <v>27</v>
      </c>
      <c r="H377" s="155">
        <v>1</v>
      </c>
      <c r="I377" s="156">
        <v>40.11</v>
      </c>
      <c r="J377" s="156">
        <v>40.11</v>
      </c>
    </row>
    <row r="378" spans="1:10" x14ac:dyDescent="0.2">
      <c r="A378" s="175" t="s">
        <v>42</v>
      </c>
      <c r="B378" s="15" t="s">
        <v>1438</v>
      </c>
      <c r="C378" s="175" t="s">
        <v>13</v>
      </c>
      <c r="D378" s="175" t="s">
        <v>1439</v>
      </c>
      <c r="E378" s="204" t="s">
        <v>41</v>
      </c>
      <c r="F378" s="204"/>
      <c r="G378" s="14" t="s">
        <v>27</v>
      </c>
      <c r="H378" s="157">
        <v>1</v>
      </c>
      <c r="I378" s="158">
        <v>3.1</v>
      </c>
      <c r="J378" s="158">
        <v>3.1</v>
      </c>
    </row>
    <row r="379" spans="1:10" ht="25.5" x14ac:dyDescent="0.2">
      <c r="A379" s="177"/>
      <c r="B379" s="177"/>
      <c r="C379" s="177"/>
      <c r="D379" s="177"/>
      <c r="E379" s="177" t="s">
        <v>40</v>
      </c>
      <c r="F379" s="13">
        <v>21.38</v>
      </c>
      <c r="G379" s="177" t="s">
        <v>39</v>
      </c>
      <c r="H379" s="13">
        <v>0</v>
      </c>
      <c r="I379" s="177" t="s">
        <v>38</v>
      </c>
      <c r="J379" s="13">
        <v>21.38</v>
      </c>
    </row>
    <row r="380" spans="1:10" ht="15" thickBot="1" x14ac:dyDescent="0.25">
      <c r="A380" s="177"/>
      <c r="B380" s="177"/>
      <c r="C380" s="177"/>
      <c r="D380" s="177"/>
      <c r="E380" s="177" t="s">
        <v>37</v>
      </c>
      <c r="F380" s="13">
        <v>9.8699999999999992</v>
      </c>
      <c r="G380" s="177"/>
      <c r="H380" s="200" t="s">
        <v>36</v>
      </c>
      <c r="I380" s="200"/>
      <c r="J380" s="13">
        <v>53.08</v>
      </c>
    </row>
    <row r="381" spans="1:10" ht="15" thickTop="1" x14ac:dyDescent="0.2">
      <c r="A381" s="28"/>
      <c r="B381" s="28"/>
      <c r="C381" s="28"/>
      <c r="D381" s="28"/>
      <c r="E381" s="28"/>
      <c r="F381" s="28"/>
      <c r="G381" s="28"/>
      <c r="H381" s="28"/>
      <c r="I381" s="28"/>
      <c r="J381" s="28"/>
    </row>
    <row r="382" spans="1:10" ht="15" x14ac:dyDescent="0.2">
      <c r="A382" s="180" t="s">
        <v>616</v>
      </c>
      <c r="B382" s="141" t="s">
        <v>2</v>
      </c>
      <c r="C382" s="180" t="s">
        <v>3</v>
      </c>
      <c r="D382" s="180" t="s">
        <v>4</v>
      </c>
      <c r="E382" s="203" t="s">
        <v>50</v>
      </c>
      <c r="F382" s="203"/>
      <c r="G382" s="19" t="s">
        <v>5</v>
      </c>
      <c r="H382" s="141" t="s">
        <v>6</v>
      </c>
      <c r="I382" s="141" t="s">
        <v>7</v>
      </c>
      <c r="J382" s="141" t="s">
        <v>9</v>
      </c>
    </row>
    <row r="383" spans="1:10" ht="38.25" x14ac:dyDescent="0.2">
      <c r="A383" s="179" t="s">
        <v>49</v>
      </c>
      <c r="B383" s="24" t="s">
        <v>617</v>
      </c>
      <c r="C383" s="179" t="s">
        <v>32</v>
      </c>
      <c r="D383" s="179" t="s">
        <v>618</v>
      </c>
      <c r="E383" s="202" t="s">
        <v>1217</v>
      </c>
      <c r="F383" s="202"/>
      <c r="G383" s="25" t="s">
        <v>27</v>
      </c>
      <c r="H383" s="153">
        <v>1</v>
      </c>
      <c r="I383" s="154">
        <v>26.73</v>
      </c>
      <c r="J383" s="154">
        <v>26.73</v>
      </c>
    </row>
    <row r="384" spans="1:10" ht="25.5" x14ac:dyDescent="0.2">
      <c r="A384" s="178" t="s">
        <v>44</v>
      </c>
      <c r="B384" s="17" t="s">
        <v>1440</v>
      </c>
      <c r="C384" s="178" t="s">
        <v>13</v>
      </c>
      <c r="D384" s="178" t="s">
        <v>1441</v>
      </c>
      <c r="E384" s="201" t="s">
        <v>1217</v>
      </c>
      <c r="F384" s="201"/>
      <c r="G384" s="16" t="s">
        <v>27</v>
      </c>
      <c r="H384" s="155">
        <v>1</v>
      </c>
      <c r="I384" s="156">
        <v>23.63</v>
      </c>
      <c r="J384" s="156">
        <v>23.63</v>
      </c>
    </row>
    <row r="385" spans="1:10" x14ac:dyDescent="0.2">
      <c r="A385" s="175" t="s">
        <v>42</v>
      </c>
      <c r="B385" s="15" t="s">
        <v>1442</v>
      </c>
      <c r="C385" s="175" t="s">
        <v>13</v>
      </c>
      <c r="D385" s="175" t="s">
        <v>1443</v>
      </c>
      <c r="E385" s="204" t="s">
        <v>41</v>
      </c>
      <c r="F385" s="204"/>
      <c r="G385" s="14" t="s">
        <v>27</v>
      </c>
      <c r="H385" s="157">
        <v>1</v>
      </c>
      <c r="I385" s="158">
        <v>3.1</v>
      </c>
      <c r="J385" s="158">
        <v>3.1</v>
      </c>
    </row>
    <row r="386" spans="1:10" ht="25.5" x14ac:dyDescent="0.2">
      <c r="A386" s="177"/>
      <c r="B386" s="177"/>
      <c r="C386" s="177"/>
      <c r="D386" s="177"/>
      <c r="E386" s="177" t="s">
        <v>40</v>
      </c>
      <c r="F386" s="13">
        <v>12.86</v>
      </c>
      <c r="G386" s="177" t="s">
        <v>39</v>
      </c>
      <c r="H386" s="13">
        <v>0</v>
      </c>
      <c r="I386" s="177" t="s">
        <v>38</v>
      </c>
      <c r="J386" s="13">
        <v>12.86</v>
      </c>
    </row>
    <row r="387" spans="1:10" ht="15" thickBot="1" x14ac:dyDescent="0.25">
      <c r="A387" s="177"/>
      <c r="B387" s="177"/>
      <c r="C387" s="177"/>
      <c r="D387" s="177"/>
      <c r="E387" s="177" t="s">
        <v>37</v>
      </c>
      <c r="F387" s="13">
        <v>6.1</v>
      </c>
      <c r="G387" s="177"/>
      <c r="H387" s="200" t="s">
        <v>36</v>
      </c>
      <c r="I387" s="200"/>
      <c r="J387" s="13">
        <v>32.83</v>
      </c>
    </row>
    <row r="388" spans="1:10" ht="15" thickTop="1" x14ac:dyDescent="0.2">
      <c r="A388" s="28"/>
      <c r="B388" s="28"/>
      <c r="C388" s="28"/>
      <c r="D388" s="28"/>
      <c r="E388" s="28"/>
      <c r="F388" s="28"/>
      <c r="G388" s="28"/>
      <c r="H388" s="28"/>
      <c r="I388" s="28"/>
      <c r="J388" s="28"/>
    </row>
    <row r="389" spans="1:10" ht="15" x14ac:dyDescent="0.2">
      <c r="A389" s="180" t="s">
        <v>676</v>
      </c>
      <c r="B389" s="141" t="s">
        <v>2</v>
      </c>
      <c r="C389" s="180" t="s">
        <v>3</v>
      </c>
      <c r="D389" s="180" t="s">
        <v>4</v>
      </c>
      <c r="E389" s="203" t="s">
        <v>50</v>
      </c>
      <c r="F389" s="203"/>
      <c r="G389" s="19" t="s">
        <v>5</v>
      </c>
      <c r="H389" s="141" t="s">
        <v>6</v>
      </c>
      <c r="I389" s="141" t="s">
        <v>7</v>
      </c>
      <c r="J389" s="141" t="s">
        <v>9</v>
      </c>
    </row>
    <row r="390" spans="1:10" ht="25.5" x14ac:dyDescent="0.2">
      <c r="A390" s="179" t="s">
        <v>49</v>
      </c>
      <c r="B390" s="24" t="s">
        <v>677</v>
      </c>
      <c r="C390" s="179" t="s">
        <v>32</v>
      </c>
      <c r="D390" s="179" t="s">
        <v>678</v>
      </c>
      <c r="E390" s="202" t="s">
        <v>1163</v>
      </c>
      <c r="F390" s="202"/>
      <c r="G390" s="25" t="s">
        <v>27</v>
      </c>
      <c r="H390" s="153">
        <v>1</v>
      </c>
      <c r="I390" s="154">
        <v>407.33</v>
      </c>
      <c r="J390" s="154">
        <v>407.33</v>
      </c>
    </row>
    <row r="391" spans="1:10" ht="25.5" x14ac:dyDescent="0.2">
      <c r="A391" s="178" t="s">
        <v>44</v>
      </c>
      <c r="B391" s="17" t="s">
        <v>1424</v>
      </c>
      <c r="C391" s="178" t="s">
        <v>13</v>
      </c>
      <c r="D391" s="178" t="s">
        <v>1425</v>
      </c>
      <c r="E391" s="201" t="s">
        <v>46</v>
      </c>
      <c r="F391" s="201"/>
      <c r="G391" s="16" t="s">
        <v>45</v>
      </c>
      <c r="H391" s="155">
        <v>1</v>
      </c>
      <c r="I391" s="156">
        <v>36.56</v>
      </c>
      <c r="J391" s="156">
        <v>36.56</v>
      </c>
    </row>
    <row r="392" spans="1:10" ht="25.5" x14ac:dyDescent="0.2">
      <c r="A392" s="178" t="s">
        <v>44</v>
      </c>
      <c r="B392" s="17" t="s">
        <v>1426</v>
      </c>
      <c r="C392" s="178" t="s">
        <v>13</v>
      </c>
      <c r="D392" s="178" t="s">
        <v>1427</v>
      </c>
      <c r="E392" s="201" t="s">
        <v>46</v>
      </c>
      <c r="F392" s="201"/>
      <c r="G392" s="16" t="s">
        <v>45</v>
      </c>
      <c r="H392" s="155">
        <v>1</v>
      </c>
      <c r="I392" s="156">
        <v>24.83</v>
      </c>
      <c r="J392" s="156">
        <v>24.83</v>
      </c>
    </row>
    <row r="393" spans="1:10" ht="25.5" x14ac:dyDescent="0.2">
      <c r="A393" s="175" t="s">
        <v>42</v>
      </c>
      <c r="B393" s="15" t="s">
        <v>1444</v>
      </c>
      <c r="C393" s="175" t="s">
        <v>32</v>
      </c>
      <c r="D393" s="175" t="s">
        <v>1445</v>
      </c>
      <c r="E393" s="204" t="s">
        <v>41</v>
      </c>
      <c r="F393" s="204"/>
      <c r="G393" s="14" t="s">
        <v>1446</v>
      </c>
      <c r="H393" s="157">
        <v>1</v>
      </c>
      <c r="I393" s="158">
        <v>345.94</v>
      </c>
      <c r="J393" s="158">
        <v>345.94</v>
      </c>
    </row>
    <row r="394" spans="1:10" ht="25.5" x14ac:dyDescent="0.2">
      <c r="A394" s="177"/>
      <c r="B394" s="177"/>
      <c r="C394" s="177"/>
      <c r="D394" s="177"/>
      <c r="E394" s="177" t="s">
        <v>40</v>
      </c>
      <c r="F394" s="13">
        <v>53.21</v>
      </c>
      <c r="G394" s="177" t="s">
        <v>39</v>
      </c>
      <c r="H394" s="13">
        <v>0</v>
      </c>
      <c r="I394" s="177" t="s">
        <v>38</v>
      </c>
      <c r="J394" s="13">
        <v>53.21</v>
      </c>
    </row>
    <row r="395" spans="1:10" ht="15" thickBot="1" x14ac:dyDescent="0.25">
      <c r="A395" s="177"/>
      <c r="B395" s="177"/>
      <c r="C395" s="177"/>
      <c r="D395" s="177"/>
      <c r="E395" s="177" t="s">
        <v>37</v>
      </c>
      <c r="F395" s="13">
        <v>93.07</v>
      </c>
      <c r="G395" s="177"/>
      <c r="H395" s="200" t="s">
        <v>36</v>
      </c>
      <c r="I395" s="200"/>
      <c r="J395" s="13">
        <v>500.4</v>
      </c>
    </row>
    <row r="396" spans="1:10" ht="15" thickTop="1" x14ac:dyDescent="0.2">
      <c r="A396" s="28"/>
      <c r="B396" s="28"/>
      <c r="C396" s="28"/>
      <c r="D396" s="28"/>
      <c r="E396" s="28"/>
      <c r="F396" s="28"/>
      <c r="G396" s="28"/>
      <c r="H396" s="28"/>
      <c r="I396" s="28"/>
      <c r="J396" s="28"/>
    </row>
    <row r="397" spans="1:10" ht="15" x14ac:dyDescent="0.2">
      <c r="A397" s="180" t="s">
        <v>756</v>
      </c>
      <c r="B397" s="141" t="s">
        <v>2</v>
      </c>
      <c r="C397" s="180" t="s">
        <v>3</v>
      </c>
      <c r="D397" s="180" t="s">
        <v>4</v>
      </c>
      <c r="E397" s="203" t="s">
        <v>50</v>
      </c>
      <c r="F397" s="203"/>
      <c r="G397" s="19" t="s">
        <v>5</v>
      </c>
      <c r="H397" s="141" t="s">
        <v>6</v>
      </c>
      <c r="I397" s="141" t="s">
        <v>7</v>
      </c>
      <c r="J397" s="141" t="s">
        <v>9</v>
      </c>
    </row>
    <row r="398" spans="1:10" ht="38.25" x14ac:dyDescent="0.2">
      <c r="A398" s="179" t="s">
        <v>49</v>
      </c>
      <c r="B398" s="24" t="s">
        <v>757</v>
      </c>
      <c r="C398" s="179" t="s">
        <v>32</v>
      </c>
      <c r="D398" s="179" t="s">
        <v>758</v>
      </c>
      <c r="E398" s="202" t="s">
        <v>1130</v>
      </c>
      <c r="F398" s="202"/>
      <c r="G398" s="25" t="s">
        <v>27</v>
      </c>
      <c r="H398" s="153">
        <v>1</v>
      </c>
      <c r="I398" s="154">
        <v>8454.18</v>
      </c>
      <c r="J398" s="154">
        <v>8454.18</v>
      </c>
    </row>
    <row r="399" spans="1:10" ht="51" x14ac:dyDescent="0.2">
      <c r="A399" s="178" t="s">
        <v>44</v>
      </c>
      <c r="B399" s="17" t="s">
        <v>1447</v>
      </c>
      <c r="C399" s="178" t="s">
        <v>13</v>
      </c>
      <c r="D399" s="178" t="s">
        <v>1448</v>
      </c>
      <c r="E399" s="201" t="s">
        <v>59</v>
      </c>
      <c r="F399" s="201"/>
      <c r="G399" s="16" t="s">
        <v>60</v>
      </c>
      <c r="H399" s="155">
        <v>0.6925</v>
      </c>
      <c r="I399" s="156">
        <v>150.35</v>
      </c>
      <c r="J399" s="156">
        <v>104.11</v>
      </c>
    </row>
    <row r="400" spans="1:10" ht="51" x14ac:dyDescent="0.2">
      <c r="A400" s="178" t="s">
        <v>44</v>
      </c>
      <c r="B400" s="17" t="s">
        <v>1449</v>
      </c>
      <c r="C400" s="178" t="s">
        <v>13</v>
      </c>
      <c r="D400" s="178" t="s">
        <v>1450</v>
      </c>
      <c r="E400" s="201" t="s">
        <v>59</v>
      </c>
      <c r="F400" s="201"/>
      <c r="G400" s="16" t="s">
        <v>58</v>
      </c>
      <c r="H400" s="155">
        <v>1.4113</v>
      </c>
      <c r="I400" s="156">
        <v>65.72</v>
      </c>
      <c r="J400" s="156">
        <v>92.75</v>
      </c>
    </row>
    <row r="401" spans="1:10" ht="38.25" x14ac:dyDescent="0.2">
      <c r="A401" s="178" t="s">
        <v>44</v>
      </c>
      <c r="B401" s="17" t="s">
        <v>1451</v>
      </c>
      <c r="C401" s="178" t="s">
        <v>13</v>
      </c>
      <c r="D401" s="178" t="s">
        <v>1452</v>
      </c>
      <c r="E401" s="201" t="s">
        <v>46</v>
      </c>
      <c r="F401" s="201"/>
      <c r="G401" s="16" t="s">
        <v>14</v>
      </c>
      <c r="H401" s="155">
        <v>0.14649999999999999</v>
      </c>
      <c r="I401" s="156">
        <v>555.75</v>
      </c>
      <c r="J401" s="156">
        <v>81.41</v>
      </c>
    </row>
    <row r="402" spans="1:10" ht="25.5" x14ac:dyDescent="0.2">
      <c r="A402" s="178" t="s">
        <v>44</v>
      </c>
      <c r="B402" s="17" t="s">
        <v>1347</v>
      </c>
      <c r="C402" s="178" t="s">
        <v>13</v>
      </c>
      <c r="D402" s="178" t="s">
        <v>1348</v>
      </c>
      <c r="E402" s="201" t="s">
        <v>46</v>
      </c>
      <c r="F402" s="201"/>
      <c r="G402" s="16" t="s">
        <v>45</v>
      </c>
      <c r="H402" s="155">
        <v>37.589700000000001</v>
      </c>
      <c r="I402" s="156">
        <v>30.87</v>
      </c>
      <c r="J402" s="156">
        <v>1160.3900000000001</v>
      </c>
    </row>
    <row r="403" spans="1:10" ht="25.5" x14ac:dyDescent="0.2">
      <c r="A403" s="178" t="s">
        <v>44</v>
      </c>
      <c r="B403" s="17" t="s">
        <v>48</v>
      </c>
      <c r="C403" s="178" t="s">
        <v>13</v>
      </c>
      <c r="D403" s="178" t="s">
        <v>47</v>
      </c>
      <c r="E403" s="201" t="s">
        <v>46</v>
      </c>
      <c r="F403" s="201"/>
      <c r="G403" s="16" t="s">
        <v>45</v>
      </c>
      <c r="H403" s="155">
        <v>29.534800000000001</v>
      </c>
      <c r="I403" s="156">
        <v>22.58</v>
      </c>
      <c r="J403" s="156">
        <v>666.89</v>
      </c>
    </row>
    <row r="404" spans="1:10" ht="25.5" x14ac:dyDescent="0.2">
      <c r="A404" s="178" t="s">
        <v>44</v>
      </c>
      <c r="B404" s="17" t="s">
        <v>1453</v>
      </c>
      <c r="C404" s="178" t="s">
        <v>13</v>
      </c>
      <c r="D404" s="178" t="s">
        <v>1454</v>
      </c>
      <c r="E404" s="201" t="s">
        <v>46</v>
      </c>
      <c r="F404" s="201"/>
      <c r="G404" s="16" t="s">
        <v>14</v>
      </c>
      <c r="H404" s="155">
        <v>0.82840000000000003</v>
      </c>
      <c r="I404" s="156">
        <v>630.29</v>
      </c>
      <c r="J404" s="156">
        <v>522.13</v>
      </c>
    </row>
    <row r="405" spans="1:10" ht="25.5" x14ac:dyDescent="0.2">
      <c r="A405" s="178" t="s">
        <v>44</v>
      </c>
      <c r="B405" s="17" t="s">
        <v>1455</v>
      </c>
      <c r="C405" s="178" t="s">
        <v>13</v>
      </c>
      <c r="D405" s="178" t="s">
        <v>1456</v>
      </c>
      <c r="E405" s="201" t="s">
        <v>53</v>
      </c>
      <c r="F405" s="201"/>
      <c r="G405" s="16" t="s">
        <v>14</v>
      </c>
      <c r="H405" s="155">
        <v>0.1196</v>
      </c>
      <c r="I405" s="156">
        <v>1112.1400000000001</v>
      </c>
      <c r="J405" s="156">
        <v>133.01</v>
      </c>
    </row>
    <row r="406" spans="1:10" ht="25.5" x14ac:dyDescent="0.2">
      <c r="A406" s="178" t="s">
        <v>44</v>
      </c>
      <c r="B406" s="17" t="s">
        <v>1457</v>
      </c>
      <c r="C406" s="178" t="s">
        <v>13</v>
      </c>
      <c r="D406" s="178" t="s">
        <v>1458</v>
      </c>
      <c r="E406" s="201" t="s">
        <v>53</v>
      </c>
      <c r="F406" s="201"/>
      <c r="G406" s="16" t="s">
        <v>14</v>
      </c>
      <c r="H406" s="155">
        <v>0.29530000000000001</v>
      </c>
      <c r="I406" s="156">
        <v>1071.6099999999999</v>
      </c>
      <c r="J406" s="156">
        <v>316.44</v>
      </c>
    </row>
    <row r="407" spans="1:10" ht="25.5" x14ac:dyDescent="0.2">
      <c r="A407" s="178" t="s">
        <v>44</v>
      </c>
      <c r="B407" s="17" t="s">
        <v>1459</v>
      </c>
      <c r="C407" s="178" t="s">
        <v>13</v>
      </c>
      <c r="D407" s="178" t="s">
        <v>1460</v>
      </c>
      <c r="E407" s="201" t="s">
        <v>53</v>
      </c>
      <c r="F407" s="201"/>
      <c r="G407" s="16" t="s">
        <v>24</v>
      </c>
      <c r="H407" s="155">
        <v>3.9487999999999999</v>
      </c>
      <c r="I407" s="156">
        <v>10.63</v>
      </c>
      <c r="J407" s="156">
        <v>41.97</v>
      </c>
    </row>
    <row r="408" spans="1:10" ht="25.5" x14ac:dyDescent="0.2">
      <c r="A408" s="178" t="s">
        <v>44</v>
      </c>
      <c r="B408" s="17" t="s">
        <v>1461</v>
      </c>
      <c r="C408" s="178" t="s">
        <v>13</v>
      </c>
      <c r="D408" s="178" t="s">
        <v>1462</v>
      </c>
      <c r="E408" s="201" t="s">
        <v>53</v>
      </c>
      <c r="F408" s="201"/>
      <c r="G408" s="16" t="s">
        <v>24</v>
      </c>
      <c r="H408" s="155">
        <v>11.846399999999999</v>
      </c>
      <c r="I408" s="156">
        <v>10.029999999999999</v>
      </c>
      <c r="J408" s="156">
        <v>118.81</v>
      </c>
    </row>
    <row r="409" spans="1:10" ht="25.5" x14ac:dyDescent="0.2">
      <c r="A409" s="178" t="s">
        <v>44</v>
      </c>
      <c r="B409" s="17" t="s">
        <v>1463</v>
      </c>
      <c r="C409" s="178" t="s">
        <v>13</v>
      </c>
      <c r="D409" s="178" t="s">
        <v>1464</v>
      </c>
      <c r="E409" s="201" t="s">
        <v>53</v>
      </c>
      <c r="F409" s="201"/>
      <c r="G409" s="16" t="s">
        <v>24</v>
      </c>
      <c r="H409" s="155">
        <v>33.877200000000002</v>
      </c>
      <c r="I409" s="156">
        <v>15.93</v>
      </c>
      <c r="J409" s="156">
        <v>539.66</v>
      </c>
    </row>
    <row r="410" spans="1:10" ht="38.25" x14ac:dyDescent="0.2">
      <c r="A410" s="178" t="s">
        <v>44</v>
      </c>
      <c r="B410" s="17" t="s">
        <v>1465</v>
      </c>
      <c r="C410" s="178" t="s">
        <v>13</v>
      </c>
      <c r="D410" s="178" t="s">
        <v>1466</v>
      </c>
      <c r="E410" s="201" t="s">
        <v>53</v>
      </c>
      <c r="F410" s="201"/>
      <c r="G410" s="16" t="s">
        <v>14</v>
      </c>
      <c r="H410" s="155">
        <v>1.2762</v>
      </c>
      <c r="I410" s="156">
        <v>512.11</v>
      </c>
      <c r="J410" s="156">
        <v>653.54999999999995</v>
      </c>
    </row>
    <row r="411" spans="1:10" ht="25.5" x14ac:dyDescent="0.2">
      <c r="A411" s="178" t="s">
        <v>44</v>
      </c>
      <c r="B411" s="17" t="s">
        <v>1467</v>
      </c>
      <c r="C411" s="178" t="s">
        <v>13</v>
      </c>
      <c r="D411" s="178" t="s">
        <v>1468</v>
      </c>
      <c r="E411" s="201" t="s">
        <v>53</v>
      </c>
      <c r="F411" s="201"/>
      <c r="G411" s="16" t="s">
        <v>14</v>
      </c>
      <c r="H411" s="155">
        <v>0.84750000000000003</v>
      </c>
      <c r="I411" s="156">
        <v>2574.69</v>
      </c>
      <c r="J411" s="156">
        <v>2182.04</v>
      </c>
    </row>
    <row r="412" spans="1:10" ht="38.25" x14ac:dyDescent="0.2">
      <c r="A412" s="178" t="s">
        <v>44</v>
      </c>
      <c r="B412" s="17" t="s">
        <v>1469</v>
      </c>
      <c r="C412" s="178" t="s">
        <v>13</v>
      </c>
      <c r="D412" s="178" t="s">
        <v>1470</v>
      </c>
      <c r="E412" s="201" t="s">
        <v>43</v>
      </c>
      <c r="F412" s="201"/>
      <c r="G412" s="16" t="s">
        <v>14</v>
      </c>
      <c r="H412" s="155">
        <v>0.56100000000000005</v>
      </c>
      <c r="I412" s="156">
        <v>213.1</v>
      </c>
      <c r="J412" s="156">
        <v>119.54</v>
      </c>
    </row>
    <row r="413" spans="1:10" x14ac:dyDescent="0.2">
      <c r="A413" s="175" t="s">
        <v>42</v>
      </c>
      <c r="B413" s="15" t="s">
        <v>1471</v>
      </c>
      <c r="C413" s="175" t="s">
        <v>13</v>
      </c>
      <c r="D413" s="175" t="s">
        <v>1472</v>
      </c>
      <c r="E413" s="204" t="s">
        <v>41</v>
      </c>
      <c r="F413" s="204"/>
      <c r="G413" s="14" t="s">
        <v>27</v>
      </c>
      <c r="H413" s="157">
        <v>100.8</v>
      </c>
      <c r="I413" s="158">
        <v>3.64</v>
      </c>
      <c r="J413" s="158">
        <v>366.91</v>
      </c>
    </row>
    <row r="414" spans="1:10" ht="25.5" x14ac:dyDescent="0.2">
      <c r="A414" s="175" t="s">
        <v>42</v>
      </c>
      <c r="B414" s="15" t="s">
        <v>1473</v>
      </c>
      <c r="C414" s="175" t="s">
        <v>13</v>
      </c>
      <c r="D414" s="175" t="s">
        <v>1474</v>
      </c>
      <c r="E414" s="204" t="s">
        <v>41</v>
      </c>
      <c r="F414" s="204"/>
      <c r="G414" s="14" t="s">
        <v>185</v>
      </c>
      <c r="H414" s="157">
        <v>2.6499999999999999E-2</v>
      </c>
      <c r="I414" s="158">
        <v>7.5</v>
      </c>
      <c r="J414" s="158">
        <v>0.19</v>
      </c>
    </row>
    <row r="415" spans="1:10" ht="25.5" x14ac:dyDescent="0.2">
      <c r="A415" s="175" t="s">
        <v>42</v>
      </c>
      <c r="B415" s="15" t="s">
        <v>1475</v>
      </c>
      <c r="C415" s="175" t="s">
        <v>13</v>
      </c>
      <c r="D415" s="175" t="s">
        <v>1476</v>
      </c>
      <c r="E415" s="204" t="s">
        <v>41</v>
      </c>
      <c r="F415" s="204"/>
      <c r="G415" s="14" t="s">
        <v>20</v>
      </c>
      <c r="H415" s="157">
        <v>0.57720000000000005</v>
      </c>
      <c r="I415" s="158">
        <v>8.9</v>
      </c>
      <c r="J415" s="158">
        <v>5.13</v>
      </c>
    </row>
    <row r="416" spans="1:10" ht="25.5" x14ac:dyDescent="0.2">
      <c r="A416" s="175" t="s">
        <v>42</v>
      </c>
      <c r="B416" s="15" t="s">
        <v>1388</v>
      </c>
      <c r="C416" s="175" t="s">
        <v>13</v>
      </c>
      <c r="D416" s="175" t="s">
        <v>1389</v>
      </c>
      <c r="E416" s="204" t="s">
        <v>41</v>
      </c>
      <c r="F416" s="204"/>
      <c r="G416" s="14" t="s">
        <v>20</v>
      </c>
      <c r="H416" s="157">
        <v>0.68640000000000001</v>
      </c>
      <c r="I416" s="158">
        <v>3.11</v>
      </c>
      <c r="J416" s="158">
        <v>2.13</v>
      </c>
    </row>
    <row r="417" spans="1:10" ht="25.5" x14ac:dyDescent="0.2">
      <c r="A417" s="175" t="s">
        <v>42</v>
      </c>
      <c r="B417" s="15" t="s">
        <v>1477</v>
      </c>
      <c r="C417" s="175" t="s">
        <v>13</v>
      </c>
      <c r="D417" s="175" t="s">
        <v>1478</v>
      </c>
      <c r="E417" s="204" t="s">
        <v>41</v>
      </c>
      <c r="F417" s="204"/>
      <c r="G417" s="14" t="s">
        <v>14</v>
      </c>
      <c r="H417" s="157">
        <v>2.9228999999999998</v>
      </c>
      <c r="I417" s="158">
        <v>123.46</v>
      </c>
      <c r="J417" s="158">
        <v>360.86</v>
      </c>
    </row>
    <row r="418" spans="1:10" x14ac:dyDescent="0.2">
      <c r="A418" s="175" t="s">
        <v>42</v>
      </c>
      <c r="B418" s="15" t="s">
        <v>1390</v>
      </c>
      <c r="C418" s="175" t="s">
        <v>13</v>
      </c>
      <c r="D418" s="175" t="s">
        <v>1391</v>
      </c>
      <c r="E418" s="204" t="s">
        <v>41</v>
      </c>
      <c r="F418" s="204"/>
      <c r="G418" s="14" t="s">
        <v>24</v>
      </c>
      <c r="H418" s="157">
        <v>6.08E-2</v>
      </c>
      <c r="I418" s="158">
        <v>17.52</v>
      </c>
      <c r="J418" s="158">
        <v>1.06</v>
      </c>
    </row>
    <row r="419" spans="1:10" ht="38.25" x14ac:dyDescent="0.2">
      <c r="A419" s="175" t="s">
        <v>42</v>
      </c>
      <c r="B419" s="15" t="s">
        <v>1361</v>
      </c>
      <c r="C419" s="175" t="s">
        <v>13</v>
      </c>
      <c r="D419" s="175" t="s">
        <v>1362</v>
      </c>
      <c r="E419" s="204" t="s">
        <v>41</v>
      </c>
      <c r="F419" s="204"/>
      <c r="G419" s="14" t="s">
        <v>20</v>
      </c>
      <c r="H419" s="157">
        <v>2.1528</v>
      </c>
      <c r="I419" s="158">
        <v>45.93</v>
      </c>
      <c r="J419" s="158">
        <v>98.87</v>
      </c>
    </row>
    <row r="420" spans="1:10" ht="25.5" x14ac:dyDescent="0.2">
      <c r="A420" s="175" t="s">
        <v>42</v>
      </c>
      <c r="B420" s="15" t="s">
        <v>1479</v>
      </c>
      <c r="C420" s="175" t="s">
        <v>13</v>
      </c>
      <c r="D420" s="175" t="s">
        <v>1480</v>
      </c>
      <c r="E420" s="204" t="s">
        <v>41</v>
      </c>
      <c r="F420" s="204"/>
      <c r="G420" s="14" t="s">
        <v>27</v>
      </c>
      <c r="H420" s="157">
        <v>150.99379999999999</v>
      </c>
      <c r="I420" s="158">
        <v>5.87</v>
      </c>
      <c r="J420" s="158">
        <v>886.33</v>
      </c>
    </row>
    <row r="421" spans="1:10" ht="25.5" x14ac:dyDescent="0.2">
      <c r="A421" s="177"/>
      <c r="B421" s="177"/>
      <c r="C421" s="177"/>
      <c r="D421" s="177"/>
      <c r="E421" s="177" t="s">
        <v>40</v>
      </c>
      <c r="F421" s="13">
        <v>3414.27</v>
      </c>
      <c r="G421" s="177" t="s">
        <v>39</v>
      </c>
      <c r="H421" s="13">
        <v>0</v>
      </c>
      <c r="I421" s="177" t="s">
        <v>38</v>
      </c>
      <c r="J421" s="13">
        <v>3414.27</v>
      </c>
    </row>
    <row r="422" spans="1:10" ht="15" thickBot="1" x14ac:dyDescent="0.25">
      <c r="A422" s="177"/>
      <c r="B422" s="177"/>
      <c r="C422" s="177"/>
      <c r="D422" s="177"/>
      <c r="E422" s="177" t="s">
        <v>37</v>
      </c>
      <c r="F422" s="13">
        <v>1931.78</v>
      </c>
      <c r="G422" s="177"/>
      <c r="H422" s="200" t="s">
        <v>36</v>
      </c>
      <c r="I422" s="200"/>
      <c r="J422" s="13">
        <v>10385.959999999999</v>
      </c>
    </row>
    <row r="423" spans="1:10" ht="15" thickTop="1" x14ac:dyDescent="0.2">
      <c r="A423" s="28"/>
      <c r="B423" s="28"/>
      <c r="C423" s="28"/>
      <c r="D423" s="28"/>
      <c r="E423" s="28"/>
      <c r="F423" s="28"/>
      <c r="G423" s="28"/>
      <c r="H423" s="28"/>
      <c r="I423" s="28"/>
      <c r="J423" s="28"/>
    </row>
    <row r="424" spans="1:10" ht="15" x14ac:dyDescent="0.2">
      <c r="A424" s="180" t="s">
        <v>759</v>
      </c>
      <c r="B424" s="141" t="s">
        <v>2</v>
      </c>
      <c r="C424" s="180" t="s">
        <v>3</v>
      </c>
      <c r="D424" s="180" t="s">
        <v>4</v>
      </c>
      <c r="E424" s="203" t="s">
        <v>50</v>
      </c>
      <c r="F424" s="203"/>
      <c r="G424" s="19" t="s">
        <v>5</v>
      </c>
      <c r="H424" s="141" t="s">
        <v>6</v>
      </c>
      <c r="I424" s="141" t="s">
        <v>7</v>
      </c>
      <c r="J424" s="141" t="s">
        <v>9</v>
      </c>
    </row>
    <row r="425" spans="1:10" ht="38.25" x14ac:dyDescent="0.2">
      <c r="A425" s="179" t="s">
        <v>49</v>
      </c>
      <c r="B425" s="24" t="s">
        <v>760</v>
      </c>
      <c r="C425" s="179" t="s">
        <v>32</v>
      </c>
      <c r="D425" s="179" t="s">
        <v>761</v>
      </c>
      <c r="E425" s="202" t="s">
        <v>1130</v>
      </c>
      <c r="F425" s="202"/>
      <c r="G425" s="25" t="s">
        <v>27</v>
      </c>
      <c r="H425" s="153">
        <v>1</v>
      </c>
      <c r="I425" s="154">
        <v>4711.49</v>
      </c>
      <c r="J425" s="154">
        <v>4711.49</v>
      </c>
    </row>
    <row r="426" spans="1:10" ht="51" x14ac:dyDescent="0.2">
      <c r="A426" s="178" t="s">
        <v>44</v>
      </c>
      <c r="B426" s="17" t="s">
        <v>1447</v>
      </c>
      <c r="C426" s="178" t="s">
        <v>13</v>
      </c>
      <c r="D426" s="178" t="s">
        <v>1448</v>
      </c>
      <c r="E426" s="201" t="s">
        <v>59</v>
      </c>
      <c r="F426" s="201"/>
      <c r="G426" s="16" t="s">
        <v>60</v>
      </c>
      <c r="H426" s="155">
        <v>8.3599999999999994E-2</v>
      </c>
      <c r="I426" s="156">
        <v>150.35</v>
      </c>
      <c r="J426" s="156">
        <v>12.56</v>
      </c>
    </row>
    <row r="427" spans="1:10" ht="51" x14ac:dyDescent="0.2">
      <c r="A427" s="178" t="s">
        <v>44</v>
      </c>
      <c r="B427" s="17" t="s">
        <v>1449</v>
      </c>
      <c r="C427" s="178" t="s">
        <v>13</v>
      </c>
      <c r="D427" s="178" t="s">
        <v>1450</v>
      </c>
      <c r="E427" s="201" t="s">
        <v>59</v>
      </c>
      <c r="F427" s="201"/>
      <c r="G427" s="16" t="s">
        <v>58</v>
      </c>
      <c r="H427" s="155">
        <v>0.1706</v>
      </c>
      <c r="I427" s="156">
        <v>65.72</v>
      </c>
      <c r="J427" s="156">
        <v>11.21</v>
      </c>
    </row>
    <row r="428" spans="1:10" ht="38.25" x14ac:dyDescent="0.2">
      <c r="A428" s="178" t="s">
        <v>44</v>
      </c>
      <c r="B428" s="17" t="s">
        <v>1451</v>
      </c>
      <c r="C428" s="178" t="s">
        <v>13</v>
      </c>
      <c r="D428" s="178" t="s">
        <v>1452</v>
      </c>
      <c r="E428" s="201" t="s">
        <v>46</v>
      </c>
      <c r="F428" s="201"/>
      <c r="G428" s="16" t="s">
        <v>14</v>
      </c>
      <c r="H428" s="155">
        <v>0.10829999999999999</v>
      </c>
      <c r="I428" s="156">
        <v>555.75</v>
      </c>
      <c r="J428" s="156">
        <v>60.18</v>
      </c>
    </row>
    <row r="429" spans="1:10" ht="25.5" x14ac:dyDescent="0.2">
      <c r="A429" s="178" t="s">
        <v>44</v>
      </c>
      <c r="B429" s="17" t="s">
        <v>1347</v>
      </c>
      <c r="C429" s="178" t="s">
        <v>13</v>
      </c>
      <c r="D429" s="178" t="s">
        <v>1348</v>
      </c>
      <c r="E429" s="201" t="s">
        <v>46</v>
      </c>
      <c r="F429" s="201"/>
      <c r="G429" s="16" t="s">
        <v>45</v>
      </c>
      <c r="H429" s="155">
        <v>26.979600000000001</v>
      </c>
      <c r="I429" s="156">
        <v>30.87</v>
      </c>
      <c r="J429" s="156">
        <v>832.86</v>
      </c>
    </row>
    <row r="430" spans="1:10" ht="25.5" x14ac:dyDescent="0.2">
      <c r="A430" s="178" t="s">
        <v>44</v>
      </c>
      <c r="B430" s="17" t="s">
        <v>48</v>
      </c>
      <c r="C430" s="178" t="s">
        <v>13</v>
      </c>
      <c r="D430" s="178" t="s">
        <v>47</v>
      </c>
      <c r="E430" s="201" t="s">
        <v>46</v>
      </c>
      <c r="F430" s="201"/>
      <c r="G430" s="16" t="s">
        <v>45</v>
      </c>
      <c r="H430" s="155">
        <v>21.1983</v>
      </c>
      <c r="I430" s="156">
        <v>22.58</v>
      </c>
      <c r="J430" s="156">
        <v>478.65</v>
      </c>
    </row>
    <row r="431" spans="1:10" ht="25.5" x14ac:dyDescent="0.2">
      <c r="A431" s="178" t="s">
        <v>44</v>
      </c>
      <c r="B431" s="17" t="s">
        <v>1453</v>
      </c>
      <c r="C431" s="178" t="s">
        <v>13</v>
      </c>
      <c r="D431" s="178" t="s">
        <v>1454</v>
      </c>
      <c r="E431" s="201" t="s">
        <v>46</v>
      </c>
      <c r="F431" s="201"/>
      <c r="G431" s="16" t="s">
        <v>14</v>
      </c>
      <c r="H431" s="155">
        <v>0.58889999999999998</v>
      </c>
      <c r="I431" s="156">
        <v>630.29</v>
      </c>
      <c r="J431" s="156">
        <v>371.17</v>
      </c>
    </row>
    <row r="432" spans="1:10" ht="25.5" x14ac:dyDescent="0.2">
      <c r="A432" s="178" t="s">
        <v>44</v>
      </c>
      <c r="B432" s="17" t="s">
        <v>1455</v>
      </c>
      <c r="C432" s="178" t="s">
        <v>13</v>
      </c>
      <c r="D432" s="178" t="s">
        <v>1456</v>
      </c>
      <c r="E432" s="201" t="s">
        <v>53</v>
      </c>
      <c r="F432" s="201"/>
      <c r="G432" s="16" t="s">
        <v>14</v>
      </c>
      <c r="H432" s="155">
        <v>0.1</v>
      </c>
      <c r="I432" s="156">
        <v>1112.1400000000001</v>
      </c>
      <c r="J432" s="156">
        <v>111.21</v>
      </c>
    </row>
    <row r="433" spans="1:10" ht="25.5" x14ac:dyDescent="0.2">
      <c r="A433" s="178" t="s">
        <v>44</v>
      </c>
      <c r="B433" s="17" t="s">
        <v>1457</v>
      </c>
      <c r="C433" s="178" t="s">
        <v>13</v>
      </c>
      <c r="D433" s="178" t="s">
        <v>1458</v>
      </c>
      <c r="E433" s="201" t="s">
        <v>53</v>
      </c>
      <c r="F433" s="201"/>
      <c r="G433" s="16" t="s">
        <v>14</v>
      </c>
      <c r="H433" s="155">
        <v>0.1116</v>
      </c>
      <c r="I433" s="156">
        <v>1071.6099999999999</v>
      </c>
      <c r="J433" s="156">
        <v>119.59</v>
      </c>
    </row>
    <row r="434" spans="1:10" ht="25.5" x14ac:dyDescent="0.2">
      <c r="A434" s="178" t="s">
        <v>44</v>
      </c>
      <c r="B434" s="17" t="s">
        <v>1459</v>
      </c>
      <c r="C434" s="178" t="s">
        <v>13</v>
      </c>
      <c r="D434" s="178" t="s">
        <v>1460</v>
      </c>
      <c r="E434" s="201" t="s">
        <v>53</v>
      </c>
      <c r="F434" s="201"/>
      <c r="G434" s="16" t="s">
        <v>24</v>
      </c>
      <c r="H434" s="155">
        <v>3.5785999999999998</v>
      </c>
      <c r="I434" s="156">
        <v>10.63</v>
      </c>
      <c r="J434" s="156">
        <v>38.04</v>
      </c>
    </row>
    <row r="435" spans="1:10" ht="25.5" x14ac:dyDescent="0.2">
      <c r="A435" s="178" t="s">
        <v>44</v>
      </c>
      <c r="B435" s="17" t="s">
        <v>1461</v>
      </c>
      <c r="C435" s="178" t="s">
        <v>13</v>
      </c>
      <c r="D435" s="178" t="s">
        <v>1462</v>
      </c>
      <c r="E435" s="201" t="s">
        <v>53</v>
      </c>
      <c r="F435" s="201"/>
      <c r="G435" s="16" t="s">
        <v>24</v>
      </c>
      <c r="H435" s="155">
        <v>4.4729999999999999</v>
      </c>
      <c r="I435" s="156">
        <v>10.029999999999999</v>
      </c>
      <c r="J435" s="156">
        <v>44.86</v>
      </c>
    </row>
    <row r="436" spans="1:10" ht="25.5" x14ac:dyDescent="0.2">
      <c r="A436" s="178" t="s">
        <v>44</v>
      </c>
      <c r="B436" s="17" t="s">
        <v>1463</v>
      </c>
      <c r="C436" s="178" t="s">
        <v>13</v>
      </c>
      <c r="D436" s="178" t="s">
        <v>1464</v>
      </c>
      <c r="E436" s="201" t="s">
        <v>53</v>
      </c>
      <c r="F436" s="201"/>
      <c r="G436" s="16" t="s">
        <v>24</v>
      </c>
      <c r="H436" s="155">
        <v>23.2728</v>
      </c>
      <c r="I436" s="156">
        <v>15.93</v>
      </c>
      <c r="J436" s="156">
        <v>370.73</v>
      </c>
    </row>
    <row r="437" spans="1:10" ht="38.25" x14ac:dyDescent="0.2">
      <c r="A437" s="178" t="s">
        <v>44</v>
      </c>
      <c r="B437" s="17" t="s">
        <v>1465</v>
      </c>
      <c r="C437" s="178" t="s">
        <v>13</v>
      </c>
      <c r="D437" s="178" t="s">
        <v>1466</v>
      </c>
      <c r="E437" s="201" t="s">
        <v>53</v>
      </c>
      <c r="F437" s="201"/>
      <c r="G437" s="16" t="s">
        <v>14</v>
      </c>
      <c r="H437" s="155">
        <v>0.87670000000000003</v>
      </c>
      <c r="I437" s="156">
        <v>512.11</v>
      </c>
      <c r="J437" s="156">
        <v>448.96</v>
      </c>
    </row>
    <row r="438" spans="1:10" ht="25.5" x14ac:dyDescent="0.2">
      <c r="A438" s="178" t="s">
        <v>44</v>
      </c>
      <c r="B438" s="17" t="s">
        <v>1467</v>
      </c>
      <c r="C438" s="178" t="s">
        <v>13</v>
      </c>
      <c r="D438" s="178" t="s">
        <v>1468</v>
      </c>
      <c r="E438" s="201" t="s">
        <v>53</v>
      </c>
      <c r="F438" s="201"/>
      <c r="G438" s="16" t="s">
        <v>14</v>
      </c>
      <c r="H438" s="155">
        <v>0.28420000000000001</v>
      </c>
      <c r="I438" s="156">
        <v>2574.69</v>
      </c>
      <c r="J438" s="156">
        <v>731.72</v>
      </c>
    </row>
    <row r="439" spans="1:10" ht="38.25" x14ac:dyDescent="0.2">
      <c r="A439" s="178" t="s">
        <v>44</v>
      </c>
      <c r="B439" s="17" t="s">
        <v>1469</v>
      </c>
      <c r="C439" s="178" t="s">
        <v>13</v>
      </c>
      <c r="D439" s="178" t="s">
        <v>1470</v>
      </c>
      <c r="E439" s="201" t="s">
        <v>43</v>
      </c>
      <c r="F439" s="201"/>
      <c r="G439" s="16" t="s">
        <v>14</v>
      </c>
      <c r="H439" s="155">
        <v>0.36699999999999999</v>
      </c>
      <c r="I439" s="156">
        <v>213.1</v>
      </c>
      <c r="J439" s="156">
        <v>78.2</v>
      </c>
    </row>
    <row r="440" spans="1:10" x14ac:dyDescent="0.2">
      <c r="A440" s="175" t="s">
        <v>42</v>
      </c>
      <c r="B440" s="15" t="s">
        <v>1471</v>
      </c>
      <c r="C440" s="175" t="s">
        <v>13</v>
      </c>
      <c r="D440" s="175" t="s">
        <v>1472</v>
      </c>
      <c r="E440" s="204" t="s">
        <v>41</v>
      </c>
      <c r="F440" s="204"/>
      <c r="G440" s="14" t="s">
        <v>27</v>
      </c>
      <c r="H440" s="157">
        <v>38</v>
      </c>
      <c r="I440" s="158">
        <v>3.64</v>
      </c>
      <c r="J440" s="158">
        <v>138.32</v>
      </c>
    </row>
    <row r="441" spans="1:10" ht="25.5" x14ac:dyDescent="0.2">
      <c r="A441" s="175" t="s">
        <v>42</v>
      </c>
      <c r="B441" s="15" t="s">
        <v>1473</v>
      </c>
      <c r="C441" s="175" t="s">
        <v>13</v>
      </c>
      <c r="D441" s="175" t="s">
        <v>1474</v>
      </c>
      <c r="E441" s="204" t="s">
        <v>41</v>
      </c>
      <c r="F441" s="204"/>
      <c r="G441" s="14" t="s">
        <v>185</v>
      </c>
      <c r="H441" s="157">
        <v>2.0299999999999999E-2</v>
      </c>
      <c r="I441" s="158">
        <v>7.5</v>
      </c>
      <c r="J441" s="158">
        <v>0.15</v>
      </c>
    </row>
    <row r="442" spans="1:10" ht="25.5" x14ac:dyDescent="0.2">
      <c r="A442" s="175" t="s">
        <v>42</v>
      </c>
      <c r="B442" s="15" t="s">
        <v>1475</v>
      </c>
      <c r="C442" s="175" t="s">
        <v>13</v>
      </c>
      <c r="D442" s="175" t="s">
        <v>1476</v>
      </c>
      <c r="E442" s="204" t="s">
        <v>41</v>
      </c>
      <c r="F442" s="204"/>
      <c r="G442" s="14" t="s">
        <v>20</v>
      </c>
      <c r="H442" s="157">
        <v>0.44259999999999999</v>
      </c>
      <c r="I442" s="158">
        <v>8.9</v>
      </c>
      <c r="J442" s="158">
        <v>3.93</v>
      </c>
    </row>
    <row r="443" spans="1:10" ht="25.5" x14ac:dyDescent="0.2">
      <c r="A443" s="175" t="s">
        <v>42</v>
      </c>
      <c r="B443" s="15" t="s">
        <v>1388</v>
      </c>
      <c r="C443" s="175" t="s">
        <v>13</v>
      </c>
      <c r="D443" s="175" t="s">
        <v>1389</v>
      </c>
      <c r="E443" s="204" t="s">
        <v>41</v>
      </c>
      <c r="F443" s="204"/>
      <c r="G443" s="14" t="s">
        <v>20</v>
      </c>
      <c r="H443" s="157">
        <v>0.52639999999999998</v>
      </c>
      <c r="I443" s="158">
        <v>3.11</v>
      </c>
      <c r="J443" s="158">
        <v>1.63</v>
      </c>
    </row>
    <row r="444" spans="1:10" x14ac:dyDescent="0.2">
      <c r="A444" s="175" t="s">
        <v>42</v>
      </c>
      <c r="B444" s="15" t="s">
        <v>1390</v>
      </c>
      <c r="C444" s="175" t="s">
        <v>13</v>
      </c>
      <c r="D444" s="175" t="s">
        <v>1391</v>
      </c>
      <c r="E444" s="204" t="s">
        <v>41</v>
      </c>
      <c r="F444" s="204"/>
      <c r="G444" s="14" t="s">
        <v>24</v>
      </c>
      <c r="H444" s="157">
        <v>4.6800000000000001E-2</v>
      </c>
      <c r="I444" s="158">
        <v>17.52</v>
      </c>
      <c r="J444" s="158">
        <v>0.81</v>
      </c>
    </row>
    <row r="445" spans="1:10" ht="38.25" x14ac:dyDescent="0.2">
      <c r="A445" s="175" t="s">
        <v>42</v>
      </c>
      <c r="B445" s="15" t="s">
        <v>1361</v>
      </c>
      <c r="C445" s="175" t="s">
        <v>13</v>
      </c>
      <c r="D445" s="175" t="s">
        <v>1362</v>
      </c>
      <c r="E445" s="204" t="s">
        <v>41</v>
      </c>
      <c r="F445" s="204"/>
      <c r="G445" s="14" t="s">
        <v>20</v>
      </c>
      <c r="H445" s="157">
        <v>1.6508</v>
      </c>
      <c r="I445" s="158">
        <v>45.93</v>
      </c>
      <c r="J445" s="158">
        <v>75.819999999999993</v>
      </c>
    </row>
    <row r="446" spans="1:10" ht="25.5" x14ac:dyDescent="0.2">
      <c r="A446" s="175" t="s">
        <v>42</v>
      </c>
      <c r="B446" s="15" t="s">
        <v>1479</v>
      </c>
      <c r="C446" s="175" t="s">
        <v>13</v>
      </c>
      <c r="D446" s="175" t="s">
        <v>1480</v>
      </c>
      <c r="E446" s="204" t="s">
        <v>41</v>
      </c>
      <c r="F446" s="204"/>
      <c r="G446" s="14" t="s">
        <v>27</v>
      </c>
      <c r="H446" s="157">
        <v>133.03110000000001</v>
      </c>
      <c r="I446" s="158">
        <v>5.87</v>
      </c>
      <c r="J446" s="158">
        <v>780.89</v>
      </c>
    </row>
    <row r="447" spans="1:10" ht="25.5" x14ac:dyDescent="0.2">
      <c r="A447" s="177"/>
      <c r="B447" s="177"/>
      <c r="C447" s="177"/>
      <c r="D447" s="177"/>
      <c r="E447" s="177" t="s">
        <v>40</v>
      </c>
      <c r="F447" s="13">
        <v>1909.75</v>
      </c>
      <c r="G447" s="177" t="s">
        <v>39</v>
      </c>
      <c r="H447" s="13">
        <v>0</v>
      </c>
      <c r="I447" s="177" t="s">
        <v>38</v>
      </c>
      <c r="J447" s="13">
        <v>1909.75</v>
      </c>
    </row>
    <row r="448" spans="1:10" ht="15" thickBot="1" x14ac:dyDescent="0.25">
      <c r="A448" s="177"/>
      <c r="B448" s="177"/>
      <c r="C448" s="177"/>
      <c r="D448" s="177"/>
      <c r="E448" s="177" t="s">
        <v>37</v>
      </c>
      <c r="F448" s="13">
        <v>1076.57</v>
      </c>
      <c r="G448" s="177"/>
      <c r="H448" s="200" t="s">
        <v>36</v>
      </c>
      <c r="I448" s="200"/>
      <c r="J448" s="13">
        <v>5788.06</v>
      </c>
    </row>
    <row r="449" spans="1:10" ht="15" thickTop="1" x14ac:dyDescent="0.2">
      <c r="A449" s="28"/>
      <c r="B449" s="28"/>
      <c r="C449" s="28"/>
      <c r="D449" s="28"/>
      <c r="E449" s="28"/>
      <c r="F449" s="28"/>
      <c r="G449" s="28"/>
      <c r="H449" s="28"/>
      <c r="I449" s="28"/>
      <c r="J449" s="28"/>
    </row>
    <row r="450" spans="1:10" ht="15" x14ac:dyDescent="0.2">
      <c r="A450" s="180" t="s">
        <v>762</v>
      </c>
      <c r="B450" s="141" t="s">
        <v>2</v>
      </c>
      <c r="C450" s="180" t="s">
        <v>3</v>
      </c>
      <c r="D450" s="180" t="s">
        <v>4</v>
      </c>
      <c r="E450" s="203" t="s">
        <v>50</v>
      </c>
      <c r="F450" s="203"/>
      <c r="G450" s="19" t="s">
        <v>5</v>
      </c>
      <c r="H450" s="141" t="s">
        <v>6</v>
      </c>
      <c r="I450" s="141" t="s">
        <v>7</v>
      </c>
      <c r="J450" s="141" t="s">
        <v>9</v>
      </c>
    </row>
    <row r="451" spans="1:10" ht="38.25" x14ac:dyDescent="0.2">
      <c r="A451" s="179" t="s">
        <v>49</v>
      </c>
      <c r="B451" s="24" t="s">
        <v>763</v>
      </c>
      <c r="C451" s="179" t="s">
        <v>32</v>
      </c>
      <c r="D451" s="179" t="s">
        <v>764</v>
      </c>
      <c r="E451" s="202" t="s">
        <v>1130</v>
      </c>
      <c r="F451" s="202"/>
      <c r="G451" s="25" t="s">
        <v>27</v>
      </c>
      <c r="H451" s="153">
        <v>1</v>
      </c>
      <c r="I451" s="154">
        <v>1518</v>
      </c>
      <c r="J451" s="154">
        <v>1518</v>
      </c>
    </row>
    <row r="452" spans="1:10" ht="51" x14ac:dyDescent="0.2">
      <c r="A452" s="178" t="s">
        <v>44</v>
      </c>
      <c r="B452" s="17" t="s">
        <v>1447</v>
      </c>
      <c r="C452" s="178" t="s">
        <v>13</v>
      </c>
      <c r="D452" s="178" t="s">
        <v>1448</v>
      </c>
      <c r="E452" s="201" t="s">
        <v>59</v>
      </c>
      <c r="F452" s="201"/>
      <c r="G452" s="16" t="s">
        <v>60</v>
      </c>
      <c r="H452" s="155">
        <v>0.1663</v>
      </c>
      <c r="I452" s="156">
        <v>150.35</v>
      </c>
      <c r="J452" s="156">
        <v>25</v>
      </c>
    </row>
    <row r="453" spans="1:10" ht="51" x14ac:dyDescent="0.2">
      <c r="A453" s="178" t="s">
        <v>44</v>
      </c>
      <c r="B453" s="17" t="s">
        <v>1449</v>
      </c>
      <c r="C453" s="178" t="s">
        <v>13</v>
      </c>
      <c r="D453" s="178" t="s">
        <v>1450</v>
      </c>
      <c r="E453" s="201" t="s">
        <v>59</v>
      </c>
      <c r="F453" s="201"/>
      <c r="G453" s="16" t="s">
        <v>58</v>
      </c>
      <c r="H453" s="155">
        <v>0.33889999999999998</v>
      </c>
      <c r="I453" s="156">
        <v>65.72</v>
      </c>
      <c r="J453" s="156">
        <v>22.27</v>
      </c>
    </row>
    <row r="454" spans="1:10" ht="25.5" x14ac:dyDescent="0.2">
      <c r="A454" s="178" t="s">
        <v>44</v>
      </c>
      <c r="B454" s="17" t="s">
        <v>1347</v>
      </c>
      <c r="C454" s="178" t="s">
        <v>13</v>
      </c>
      <c r="D454" s="178" t="s">
        <v>1348</v>
      </c>
      <c r="E454" s="201" t="s">
        <v>46</v>
      </c>
      <c r="F454" s="201"/>
      <c r="G454" s="16" t="s">
        <v>45</v>
      </c>
      <c r="H454" s="155">
        <v>0.43240000000000001</v>
      </c>
      <c r="I454" s="156">
        <v>30.87</v>
      </c>
      <c r="J454" s="156">
        <v>13.34</v>
      </c>
    </row>
    <row r="455" spans="1:10" ht="25.5" x14ac:dyDescent="0.2">
      <c r="A455" s="178" t="s">
        <v>44</v>
      </c>
      <c r="B455" s="17" t="s">
        <v>48</v>
      </c>
      <c r="C455" s="178" t="s">
        <v>13</v>
      </c>
      <c r="D455" s="178" t="s">
        <v>47</v>
      </c>
      <c r="E455" s="201" t="s">
        <v>46</v>
      </c>
      <c r="F455" s="201"/>
      <c r="G455" s="16" t="s">
        <v>45</v>
      </c>
      <c r="H455" s="155">
        <v>0.3397</v>
      </c>
      <c r="I455" s="156">
        <v>22.58</v>
      </c>
      <c r="J455" s="156">
        <v>7.67</v>
      </c>
    </row>
    <row r="456" spans="1:10" ht="38.25" x14ac:dyDescent="0.2">
      <c r="A456" s="178" t="s">
        <v>44</v>
      </c>
      <c r="B456" s="17" t="s">
        <v>1481</v>
      </c>
      <c r="C456" s="178" t="s">
        <v>13</v>
      </c>
      <c r="D456" s="178" t="s">
        <v>1482</v>
      </c>
      <c r="E456" s="201" t="s">
        <v>53</v>
      </c>
      <c r="F456" s="201"/>
      <c r="G456" s="16" t="s">
        <v>14</v>
      </c>
      <c r="H456" s="155">
        <v>6.3E-3</v>
      </c>
      <c r="I456" s="156">
        <v>4197.54</v>
      </c>
      <c r="J456" s="156">
        <v>26.44</v>
      </c>
    </row>
    <row r="457" spans="1:10" ht="25.5" x14ac:dyDescent="0.2">
      <c r="A457" s="178" t="s">
        <v>44</v>
      </c>
      <c r="B457" s="17" t="s">
        <v>1483</v>
      </c>
      <c r="C457" s="178" t="s">
        <v>13</v>
      </c>
      <c r="D457" s="178" t="s">
        <v>1484</v>
      </c>
      <c r="E457" s="201" t="s">
        <v>53</v>
      </c>
      <c r="F457" s="201"/>
      <c r="G457" s="16" t="s">
        <v>14</v>
      </c>
      <c r="H457" s="155">
        <v>9.8199999999999996E-2</v>
      </c>
      <c r="I457" s="156">
        <v>2175.67</v>
      </c>
      <c r="J457" s="156">
        <v>213.65</v>
      </c>
    </row>
    <row r="458" spans="1:10" ht="38.25" x14ac:dyDescent="0.2">
      <c r="A458" s="178" t="s">
        <v>44</v>
      </c>
      <c r="B458" s="17" t="s">
        <v>1485</v>
      </c>
      <c r="C458" s="178" t="s">
        <v>13</v>
      </c>
      <c r="D458" s="178" t="s">
        <v>1486</v>
      </c>
      <c r="E458" s="201" t="s">
        <v>46</v>
      </c>
      <c r="F458" s="201"/>
      <c r="G458" s="16" t="s">
        <v>14</v>
      </c>
      <c r="H458" s="155">
        <v>6.0000000000000001E-3</v>
      </c>
      <c r="I458" s="156">
        <v>795.21</v>
      </c>
      <c r="J458" s="156">
        <v>4.7699999999999996</v>
      </c>
    </row>
    <row r="459" spans="1:10" ht="38.25" x14ac:dyDescent="0.2">
      <c r="A459" s="178" t="s">
        <v>44</v>
      </c>
      <c r="B459" s="17" t="s">
        <v>1469</v>
      </c>
      <c r="C459" s="178" t="s">
        <v>13</v>
      </c>
      <c r="D459" s="178" t="s">
        <v>1470</v>
      </c>
      <c r="E459" s="201" t="s">
        <v>43</v>
      </c>
      <c r="F459" s="201"/>
      <c r="G459" s="16" t="s">
        <v>14</v>
      </c>
      <c r="H459" s="155">
        <v>0.1545</v>
      </c>
      <c r="I459" s="156">
        <v>213.1</v>
      </c>
      <c r="J459" s="156">
        <v>32.92</v>
      </c>
    </row>
    <row r="460" spans="1:10" ht="38.25" x14ac:dyDescent="0.2">
      <c r="A460" s="175" t="s">
        <v>42</v>
      </c>
      <c r="B460" s="15" t="s">
        <v>1487</v>
      </c>
      <c r="C460" s="175" t="s">
        <v>13</v>
      </c>
      <c r="D460" s="175" t="s">
        <v>1488</v>
      </c>
      <c r="E460" s="204" t="s">
        <v>41</v>
      </c>
      <c r="F460" s="204"/>
      <c r="G460" s="14" t="s">
        <v>27</v>
      </c>
      <c r="H460" s="157">
        <v>2</v>
      </c>
      <c r="I460" s="158">
        <v>585.97</v>
      </c>
      <c r="J460" s="158">
        <v>1171.94</v>
      </c>
    </row>
    <row r="461" spans="1:10" ht="25.5" x14ac:dyDescent="0.2">
      <c r="A461" s="177"/>
      <c r="B461" s="177"/>
      <c r="C461" s="177"/>
      <c r="D461" s="177"/>
      <c r="E461" s="177" t="s">
        <v>40</v>
      </c>
      <c r="F461" s="13">
        <v>122.92</v>
      </c>
      <c r="G461" s="177" t="s">
        <v>39</v>
      </c>
      <c r="H461" s="13">
        <v>0</v>
      </c>
      <c r="I461" s="177" t="s">
        <v>38</v>
      </c>
      <c r="J461" s="13">
        <v>122.92</v>
      </c>
    </row>
    <row r="462" spans="1:10" ht="15" thickBot="1" x14ac:dyDescent="0.25">
      <c r="A462" s="177"/>
      <c r="B462" s="177"/>
      <c r="C462" s="177"/>
      <c r="D462" s="177"/>
      <c r="E462" s="177" t="s">
        <v>37</v>
      </c>
      <c r="F462" s="13">
        <v>346.86</v>
      </c>
      <c r="G462" s="177"/>
      <c r="H462" s="200" t="s">
        <v>36</v>
      </c>
      <c r="I462" s="200"/>
      <c r="J462" s="13">
        <v>1864.86</v>
      </c>
    </row>
    <row r="463" spans="1:10" ht="15" thickTop="1" x14ac:dyDescent="0.2">
      <c r="A463" s="28"/>
      <c r="B463" s="28"/>
      <c r="C463" s="28"/>
      <c r="D463" s="28"/>
      <c r="E463" s="28"/>
      <c r="F463" s="28"/>
      <c r="G463" s="28"/>
      <c r="H463" s="28"/>
      <c r="I463" s="28"/>
      <c r="J463" s="28"/>
    </row>
    <row r="464" spans="1:10" ht="15" x14ac:dyDescent="0.2">
      <c r="A464" s="180" t="s">
        <v>767</v>
      </c>
      <c r="B464" s="141" t="s">
        <v>2</v>
      </c>
      <c r="C464" s="180" t="s">
        <v>3</v>
      </c>
      <c r="D464" s="180" t="s">
        <v>4</v>
      </c>
      <c r="E464" s="203" t="s">
        <v>50</v>
      </c>
      <c r="F464" s="203"/>
      <c r="G464" s="19" t="s">
        <v>5</v>
      </c>
      <c r="H464" s="141" t="s">
        <v>6</v>
      </c>
      <c r="I464" s="141" t="s">
        <v>7</v>
      </c>
      <c r="J464" s="141" t="s">
        <v>9</v>
      </c>
    </row>
    <row r="465" spans="1:10" ht="25.5" x14ac:dyDescent="0.2">
      <c r="A465" s="179" t="s">
        <v>49</v>
      </c>
      <c r="B465" s="24" t="s">
        <v>768</v>
      </c>
      <c r="C465" s="179" t="s">
        <v>32</v>
      </c>
      <c r="D465" s="179" t="s">
        <v>1678</v>
      </c>
      <c r="E465" s="202">
        <v>100</v>
      </c>
      <c r="F465" s="202"/>
      <c r="G465" s="25" t="s">
        <v>27</v>
      </c>
      <c r="H465" s="153">
        <v>1</v>
      </c>
      <c r="I465" s="154">
        <v>133.84</v>
      </c>
      <c r="J465" s="154">
        <v>133.84</v>
      </c>
    </row>
    <row r="466" spans="1:10" ht="25.5" x14ac:dyDescent="0.2">
      <c r="A466" s="178" t="s">
        <v>44</v>
      </c>
      <c r="B466" s="17" t="s">
        <v>1349</v>
      </c>
      <c r="C466" s="178" t="s">
        <v>13</v>
      </c>
      <c r="D466" s="178" t="s">
        <v>1350</v>
      </c>
      <c r="E466" s="201" t="s">
        <v>46</v>
      </c>
      <c r="F466" s="201"/>
      <c r="G466" s="16" t="s">
        <v>45</v>
      </c>
      <c r="H466" s="155">
        <v>1.6890000000000001</v>
      </c>
      <c r="I466" s="156">
        <v>31.44</v>
      </c>
      <c r="J466" s="156">
        <v>53.1</v>
      </c>
    </row>
    <row r="467" spans="1:10" ht="25.5" x14ac:dyDescent="0.2">
      <c r="A467" s="178" t="s">
        <v>44</v>
      </c>
      <c r="B467" s="17" t="s">
        <v>1489</v>
      </c>
      <c r="C467" s="178" t="s">
        <v>13</v>
      </c>
      <c r="D467" s="178" t="s">
        <v>1490</v>
      </c>
      <c r="E467" s="201" t="s">
        <v>46</v>
      </c>
      <c r="F467" s="201"/>
      <c r="G467" s="16" t="s">
        <v>45</v>
      </c>
      <c r="H467" s="155">
        <v>0.751</v>
      </c>
      <c r="I467" s="156">
        <v>23.71</v>
      </c>
      <c r="J467" s="156">
        <v>17.8</v>
      </c>
    </row>
    <row r="468" spans="1:10" x14ac:dyDescent="0.2">
      <c r="A468" s="175" t="s">
        <v>42</v>
      </c>
      <c r="B468" s="15" t="s">
        <v>1491</v>
      </c>
      <c r="C468" s="175" t="s">
        <v>1405</v>
      </c>
      <c r="D468" s="175" t="s">
        <v>1492</v>
      </c>
      <c r="E468" s="204" t="s">
        <v>41</v>
      </c>
      <c r="F468" s="204"/>
      <c r="G468" s="14" t="s">
        <v>27</v>
      </c>
      <c r="H468" s="157">
        <v>1</v>
      </c>
      <c r="I468" s="158">
        <v>32.9</v>
      </c>
      <c r="J468" s="158">
        <v>32.9</v>
      </c>
    </row>
    <row r="469" spans="1:10" x14ac:dyDescent="0.2">
      <c r="A469" s="175" t="s">
        <v>42</v>
      </c>
      <c r="B469" s="15" t="s">
        <v>1493</v>
      </c>
      <c r="C469" s="175" t="s">
        <v>13</v>
      </c>
      <c r="D469" s="175" t="s">
        <v>1494</v>
      </c>
      <c r="E469" s="204" t="s">
        <v>41</v>
      </c>
      <c r="F469" s="204"/>
      <c r="G469" s="14" t="s">
        <v>24</v>
      </c>
      <c r="H469" s="157">
        <v>0.16200000000000001</v>
      </c>
      <c r="I469" s="158">
        <v>185.46</v>
      </c>
      <c r="J469" s="158">
        <v>30.04</v>
      </c>
    </row>
    <row r="470" spans="1:10" ht="25.5" x14ac:dyDescent="0.2">
      <c r="A470" s="177"/>
      <c r="B470" s="177"/>
      <c r="C470" s="177"/>
      <c r="D470" s="177"/>
      <c r="E470" s="177" t="s">
        <v>40</v>
      </c>
      <c r="F470" s="13">
        <v>62.58</v>
      </c>
      <c r="G470" s="177" t="s">
        <v>39</v>
      </c>
      <c r="H470" s="13">
        <v>0</v>
      </c>
      <c r="I470" s="177" t="s">
        <v>38</v>
      </c>
      <c r="J470" s="13">
        <v>62.58</v>
      </c>
    </row>
    <row r="471" spans="1:10" ht="15" thickBot="1" x14ac:dyDescent="0.25">
      <c r="A471" s="177"/>
      <c r="B471" s="177"/>
      <c r="C471" s="177"/>
      <c r="D471" s="177"/>
      <c r="E471" s="177" t="s">
        <v>37</v>
      </c>
      <c r="F471" s="13">
        <v>30.58</v>
      </c>
      <c r="G471" s="177"/>
      <c r="H471" s="200" t="s">
        <v>36</v>
      </c>
      <c r="I471" s="200"/>
      <c r="J471" s="13">
        <v>164.42</v>
      </c>
    </row>
    <row r="472" spans="1:10" ht="15" thickTop="1" x14ac:dyDescent="0.2">
      <c r="A472" s="28"/>
      <c r="B472" s="28"/>
      <c r="C472" s="28"/>
      <c r="D472" s="28"/>
      <c r="E472" s="28"/>
      <c r="F472" s="28"/>
      <c r="G472" s="28"/>
      <c r="H472" s="28"/>
      <c r="I472" s="28"/>
      <c r="J472" s="28"/>
    </row>
    <row r="473" spans="1:10" ht="15" x14ac:dyDescent="0.2">
      <c r="A473" s="180" t="s">
        <v>769</v>
      </c>
      <c r="B473" s="141" t="s">
        <v>2</v>
      </c>
      <c r="C473" s="180" t="s">
        <v>3</v>
      </c>
      <c r="D473" s="180" t="s">
        <v>4</v>
      </c>
      <c r="E473" s="203" t="s">
        <v>50</v>
      </c>
      <c r="F473" s="203"/>
      <c r="G473" s="19" t="s">
        <v>5</v>
      </c>
      <c r="H473" s="141" t="s">
        <v>6</v>
      </c>
      <c r="I473" s="141" t="s">
        <v>7</v>
      </c>
      <c r="J473" s="141" t="s">
        <v>9</v>
      </c>
    </row>
    <row r="474" spans="1:10" ht="25.5" x14ac:dyDescent="0.2">
      <c r="A474" s="179" t="s">
        <v>49</v>
      </c>
      <c r="B474" s="24" t="s">
        <v>770</v>
      </c>
      <c r="C474" s="179" t="s">
        <v>32</v>
      </c>
      <c r="D474" s="179" t="s">
        <v>771</v>
      </c>
      <c r="E474" s="202">
        <v>100</v>
      </c>
      <c r="F474" s="202"/>
      <c r="G474" s="25" t="s">
        <v>27</v>
      </c>
      <c r="H474" s="153">
        <v>1</v>
      </c>
      <c r="I474" s="154">
        <v>112.73</v>
      </c>
      <c r="J474" s="154">
        <v>112.73</v>
      </c>
    </row>
    <row r="475" spans="1:10" ht="25.5" x14ac:dyDescent="0.2">
      <c r="A475" s="178" t="s">
        <v>44</v>
      </c>
      <c r="B475" s="17" t="s">
        <v>1349</v>
      </c>
      <c r="C475" s="178" t="s">
        <v>13</v>
      </c>
      <c r="D475" s="178" t="s">
        <v>1350</v>
      </c>
      <c r="E475" s="201" t="s">
        <v>46</v>
      </c>
      <c r="F475" s="201"/>
      <c r="G475" s="16" t="s">
        <v>45</v>
      </c>
      <c r="H475" s="155">
        <v>1.6890000000000001</v>
      </c>
      <c r="I475" s="156">
        <v>31.44</v>
      </c>
      <c r="J475" s="156">
        <v>53.1</v>
      </c>
    </row>
    <row r="476" spans="1:10" ht="25.5" x14ac:dyDescent="0.2">
      <c r="A476" s="178" t="s">
        <v>44</v>
      </c>
      <c r="B476" s="17" t="s">
        <v>1489</v>
      </c>
      <c r="C476" s="178" t="s">
        <v>13</v>
      </c>
      <c r="D476" s="178" t="s">
        <v>1490</v>
      </c>
      <c r="E476" s="201" t="s">
        <v>46</v>
      </c>
      <c r="F476" s="201"/>
      <c r="G476" s="16" t="s">
        <v>45</v>
      </c>
      <c r="H476" s="155">
        <v>0.751</v>
      </c>
      <c r="I476" s="156">
        <v>23.71</v>
      </c>
      <c r="J476" s="156">
        <v>17.8</v>
      </c>
    </row>
    <row r="477" spans="1:10" x14ac:dyDescent="0.2">
      <c r="A477" s="175" t="s">
        <v>42</v>
      </c>
      <c r="B477" s="15" t="s">
        <v>1493</v>
      </c>
      <c r="C477" s="175" t="s">
        <v>13</v>
      </c>
      <c r="D477" s="175" t="s">
        <v>1494</v>
      </c>
      <c r="E477" s="204" t="s">
        <v>41</v>
      </c>
      <c r="F477" s="204"/>
      <c r="G477" s="14" t="s">
        <v>24</v>
      </c>
      <c r="H477" s="157">
        <v>0.16200000000000001</v>
      </c>
      <c r="I477" s="158">
        <v>185.46</v>
      </c>
      <c r="J477" s="158">
        <v>30.04</v>
      </c>
    </row>
    <row r="478" spans="1:10" x14ac:dyDescent="0.2">
      <c r="A478" s="175" t="s">
        <v>42</v>
      </c>
      <c r="B478" s="15" t="s">
        <v>1495</v>
      </c>
      <c r="C478" s="175" t="s">
        <v>1405</v>
      </c>
      <c r="D478" s="175" t="s">
        <v>1496</v>
      </c>
      <c r="E478" s="204" t="s">
        <v>41</v>
      </c>
      <c r="F478" s="204"/>
      <c r="G478" s="14" t="s">
        <v>27</v>
      </c>
      <c r="H478" s="157">
        <v>1</v>
      </c>
      <c r="I478" s="158">
        <v>11.79</v>
      </c>
      <c r="J478" s="158">
        <v>11.79</v>
      </c>
    </row>
    <row r="479" spans="1:10" ht="25.5" x14ac:dyDescent="0.2">
      <c r="A479" s="177"/>
      <c r="B479" s="177"/>
      <c r="C479" s="177"/>
      <c r="D479" s="177"/>
      <c r="E479" s="177" t="s">
        <v>40</v>
      </c>
      <c r="F479" s="13">
        <v>62.58</v>
      </c>
      <c r="G479" s="177" t="s">
        <v>39</v>
      </c>
      <c r="H479" s="13">
        <v>0</v>
      </c>
      <c r="I479" s="177" t="s">
        <v>38</v>
      </c>
      <c r="J479" s="13">
        <v>62.58</v>
      </c>
    </row>
    <row r="480" spans="1:10" ht="15" thickBot="1" x14ac:dyDescent="0.25">
      <c r="A480" s="177"/>
      <c r="B480" s="177"/>
      <c r="C480" s="177"/>
      <c r="D480" s="177"/>
      <c r="E480" s="177" t="s">
        <v>37</v>
      </c>
      <c r="F480" s="13">
        <v>25.75</v>
      </c>
      <c r="G480" s="177"/>
      <c r="H480" s="200" t="s">
        <v>36</v>
      </c>
      <c r="I480" s="200"/>
      <c r="J480" s="13">
        <v>138.47999999999999</v>
      </c>
    </row>
    <row r="481" spans="1:10" ht="15" thickTop="1" x14ac:dyDescent="0.2">
      <c r="A481" s="28"/>
      <c r="B481" s="28"/>
      <c r="C481" s="28"/>
      <c r="D481" s="28"/>
      <c r="E481" s="28"/>
      <c r="F481" s="28"/>
      <c r="G481" s="28"/>
      <c r="H481" s="28"/>
      <c r="I481" s="28"/>
      <c r="J481" s="28"/>
    </row>
    <row r="482" spans="1:10" ht="15" x14ac:dyDescent="0.2">
      <c r="A482" s="180" t="s">
        <v>910</v>
      </c>
      <c r="B482" s="141" t="s">
        <v>2</v>
      </c>
      <c r="C482" s="180" t="s">
        <v>3</v>
      </c>
      <c r="D482" s="180" t="s">
        <v>4</v>
      </c>
      <c r="E482" s="203" t="s">
        <v>50</v>
      </c>
      <c r="F482" s="203"/>
      <c r="G482" s="19" t="s">
        <v>5</v>
      </c>
      <c r="H482" s="141" t="s">
        <v>6</v>
      </c>
      <c r="I482" s="141" t="s">
        <v>7</v>
      </c>
      <c r="J482" s="141" t="s">
        <v>9</v>
      </c>
    </row>
    <row r="483" spans="1:10" ht="25.5" x14ac:dyDescent="0.2">
      <c r="A483" s="179" t="s">
        <v>49</v>
      </c>
      <c r="B483" s="24" t="s">
        <v>911</v>
      </c>
      <c r="C483" s="179" t="s">
        <v>32</v>
      </c>
      <c r="D483" s="179" t="s">
        <v>912</v>
      </c>
      <c r="E483" s="202">
        <v>150</v>
      </c>
      <c r="F483" s="202"/>
      <c r="G483" s="25" t="s">
        <v>28</v>
      </c>
      <c r="H483" s="153">
        <v>1</v>
      </c>
      <c r="I483" s="154">
        <v>58.69</v>
      </c>
      <c r="J483" s="154">
        <v>58.69</v>
      </c>
    </row>
    <row r="484" spans="1:10" ht="25.5" x14ac:dyDescent="0.2">
      <c r="A484" s="178" t="s">
        <v>44</v>
      </c>
      <c r="B484" s="17" t="s">
        <v>48</v>
      </c>
      <c r="C484" s="178" t="s">
        <v>13</v>
      </c>
      <c r="D484" s="178" t="s">
        <v>47</v>
      </c>
      <c r="E484" s="201" t="s">
        <v>46</v>
      </c>
      <c r="F484" s="201"/>
      <c r="G484" s="16" t="s">
        <v>45</v>
      </c>
      <c r="H484" s="155">
        <v>0.15</v>
      </c>
      <c r="I484" s="156">
        <v>22.58</v>
      </c>
      <c r="J484" s="156">
        <v>3.38</v>
      </c>
    </row>
    <row r="485" spans="1:10" ht="25.5" x14ac:dyDescent="0.2">
      <c r="A485" s="178" t="s">
        <v>44</v>
      </c>
      <c r="B485" s="17" t="s">
        <v>1349</v>
      </c>
      <c r="C485" s="178" t="s">
        <v>13</v>
      </c>
      <c r="D485" s="178" t="s">
        <v>1350</v>
      </c>
      <c r="E485" s="201" t="s">
        <v>46</v>
      </c>
      <c r="F485" s="201"/>
      <c r="G485" s="16" t="s">
        <v>45</v>
      </c>
      <c r="H485" s="155">
        <v>0.15</v>
      </c>
      <c r="I485" s="156">
        <v>31.44</v>
      </c>
      <c r="J485" s="156">
        <v>4.71</v>
      </c>
    </row>
    <row r="486" spans="1:10" x14ac:dyDescent="0.2">
      <c r="A486" s="175" t="s">
        <v>42</v>
      </c>
      <c r="B486" s="15" t="s">
        <v>1497</v>
      </c>
      <c r="C486" s="175" t="s">
        <v>1422</v>
      </c>
      <c r="D486" s="175" t="s">
        <v>1498</v>
      </c>
      <c r="E486" s="204" t="s">
        <v>41</v>
      </c>
      <c r="F486" s="204"/>
      <c r="G486" s="14" t="s">
        <v>28</v>
      </c>
      <c r="H486" s="157">
        <v>1</v>
      </c>
      <c r="I486" s="158">
        <v>50.6</v>
      </c>
      <c r="J486" s="158">
        <v>50.6</v>
      </c>
    </row>
    <row r="487" spans="1:10" ht="25.5" x14ac:dyDescent="0.2">
      <c r="A487" s="177"/>
      <c r="B487" s="177"/>
      <c r="C487" s="177"/>
      <c r="D487" s="177"/>
      <c r="E487" s="177" t="s">
        <v>40</v>
      </c>
      <c r="F487" s="13">
        <v>6.99</v>
      </c>
      <c r="G487" s="177" t="s">
        <v>39</v>
      </c>
      <c r="H487" s="13">
        <v>0</v>
      </c>
      <c r="I487" s="177" t="s">
        <v>38</v>
      </c>
      <c r="J487" s="13">
        <v>6.99</v>
      </c>
    </row>
    <row r="488" spans="1:10" ht="15" thickBot="1" x14ac:dyDescent="0.25">
      <c r="A488" s="177"/>
      <c r="B488" s="177"/>
      <c r="C488" s="177"/>
      <c r="D488" s="177"/>
      <c r="E488" s="177" t="s">
        <v>37</v>
      </c>
      <c r="F488" s="13">
        <v>13.41</v>
      </c>
      <c r="G488" s="177"/>
      <c r="H488" s="200" t="s">
        <v>36</v>
      </c>
      <c r="I488" s="200"/>
      <c r="J488" s="13">
        <v>72.099999999999994</v>
      </c>
    </row>
    <row r="489" spans="1:10" ht="15" thickTop="1" x14ac:dyDescent="0.2">
      <c r="A489" s="28"/>
      <c r="B489" s="28"/>
      <c r="C489" s="28"/>
      <c r="D489" s="28"/>
      <c r="E489" s="28"/>
      <c r="F489" s="28"/>
      <c r="G489" s="28"/>
      <c r="H489" s="28"/>
      <c r="I489" s="28"/>
      <c r="J489" s="28"/>
    </row>
    <row r="490" spans="1:10" ht="15" x14ac:dyDescent="0.2">
      <c r="A490" s="180" t="s">
        <v>939</v>
      </c>
      <c r="B490" s="141" t="s">
        <v>2</v>
      </c>
      <c r="C490" s="180" t="s">
        <v>3</v>
      </c>
      <c r="D490" s="180" t="s">
        <v>4</v>
      </c>
      <c r="E490" s="203" t="s">
        <v>50</v>
      </c>
      <c r="F490" s="203"/>
      <c r="G490" s="19" t="s">
        <v>5</v>
      </c>
      <c r="H490" s="141" t="s">
        <v>6</v>
      </c>
      <c r="I490" s="141" t="s">
        <v>7</v>
      </c>
      <c r="J490" s="141" t="s">
        <v>9</v>
      </c>
    </row>
    <row r="491" spans="1:10" ht="51" x14ac:dyDescent="0.2">
      <c r="A491" s="179" t="s">
        <v>49</v>
      </c>
      <c r="B491" s="24" t="s">
        <v>940</v>
      </c>
      <c r="C491" s="179" t="s">
        <v>32</v>
      </c>
      <c r="D491" s="179" t="s">
        <v>941</v>
      </c>
      <c r="E491" s="202" t="s">
        <v>1119</v>
      </c>
      <c r="F491" s="202"/>
      <c r="G491" s="25" t="s">
        <v>17</v>
      </c>
      <c r="H491" s="153">
        <v>1</v>
      </c>
      <c r="I491" s="154">
        <v>63.94</v>
      </c>
      <c r="J491" s="154">
        <v>63.94</v>
      </c>
    </row>
    <row r="492" spans="1:10" ht="25.5" x14ac:dyDescent="0.2">
      <c r="A492" s="178" t="s">
        <v>44</v>
      </c>
      <c r="B492" s="17" t="s">
        <v>1499</v>
      </c>
      <c r="C492" s="178" t="s">
        <v>13</v>
      </c>
      <c r="D492" s="178" t="s">
        <v>1500</v>
      </c>
      <c r="E492" s="201" t="s">
        <v>46</v>
      </c>
      <c r="F492" s="201"/>
      <c r="G492" s="16" t="s">
        <v>45</v>
      </c>
      <c r="H492" s="155">
        <v>0.27500000000000002</v>
      </c>
      <c r="I492" s="156">
        <v>32.42</v>
      </c>
      <c r="J492" s="156">
        <v>8.91</v>
      </c>
    </row>
    <row r="493" spans="1:10" ht="25.5" x14ac:dyDescent="0.2">
      <c r="A493" s="178" t="s">
        <v>44</v>
      </c>
      <c r="B493" s="17" t="s">
        <v>48</v>
      </c>
      <c r="C493" s="178" t="s">
        <v>13</v>
      </c>
      <c r="D493" s="178" t="s">
        <v>47</v>
      </c>
      <c r="E493" s="201" t="s">
        <v>46</v>
      </c>
      <c r="F493" s="201"/>
      <c r="G493" s="16" t="s">
        <v>45</v>
      </c>
      <c r="H493" s="155">
        <v>0.115</v>
      </c>
      <c r="I493" s="156">
        <v>22.58</v>
      </c>
      <c r="J493" s="156">
        <v>2.59</v>
      </c>
    </row>
    <row r="494" spans="1:10" x14ac:dyDescent="0.2">
      <c r="A494" s="175" t="s">
        <v>42</v>
      </c>
      <c r="B494" s="15" t="s">
        <v>1501</v>
      </c>
      <c r="C494" s="175" t="s">
        <v>13</v>
      </c>
      <c r="D494" s="175" t="s">
        <v>1502</v>
      </c>
      <c r="E494" s="204" t="s">
        <v>41</v>
      </c>
      <c r="F494" s="204"/>
      <c r="G494" s="14" t="s">
        <v>185</v>
      </c>
      <c r="H494" s="157">
        <v>6.4000000000000001E-2</v>
      </c>
      <c r="I494" s="158">
        <v>50.87</v>
      </c>
      <c r="J494" s="158">
        <v>3.25</v>
      </c>
    </row>
    <row r="495" spans="1:10" x14ac:dyDescent="0.2">
      <c r="A495" s="175" t="s">
        <v>42</v>
      </c>
      <c r="B495" s="15" t="s">
        <v>1503</v>
      </c>
      <c r="C495" s="175" t="s">
        <v>13</v>
      </c>
      <c r="D495" s="175" t="s">
        <v>1504</v>
      </c>
      <c r="E495" s="204" t="s">
        <v>41</v>
      </c>
      <c r="F495" s="204"/>
      <c r="G495" s="14" t="s">
        <v>185</v>
      </c>
      <c r="H495" s="157">
        <v>0.32200000000000001</v>
      </c>
      <c r="I495" s="158">
        <v>78.48</v>
      </c>
      <c r="J495" s="158">
        <v>25.27</v>
      </c>
    </row>
    <row r="496" spans="1:10" x14ac:dyDescent="0.2">
      <c r="A496" s="175" t="s">
        <v>42</v>
      </c>
      <c r="B496" s="15" t="s">
        <v>1505</v>
      </c>
      <c r="C496" s="175" t="s">
        <v>13</v>
      </c>
      <c r="D496" s="175" t="s">
        <v>1506</v>
      </c>
      <c r="E496" s="204" t="s">
        <v>41</v>
      </c>
      <c r="F496" s="204"/>
      <c r="G496" s="14" t="s">
        <v>27</v>
      </c>
      <c r="H496" s="157">
        <v>0.01</v>
      </c>
      <c r="I496" s="158">
        <v>10.210000000000001</v>
      </c>
      <c r="J496" s="158">
        <v>0.1</v>
      </c>
    </row>
    <row r="497" spans="1:10" x14ac:dyDescent="0.2">
      <c r="A497" s="175" t="s">
        <v>42</v>
      </c>
      <c r="B497" s="15" t="s">
        <v>1507</v>
      </c>
      <c r="C497" s="175" t="s">
        <v>13</v>
      </c>
      <c r="D497" s="175" t="s">
        <v>1508</v>
      </c>
      <c r="E497" s="204" t="s">
        <v>41</v>
      </c>
      <c r="F497" s="204"/>
      <c r="G497" s="14" t="s">
        <v>185</v>
      </c>
      <c r="H497" s="157">
        <v>0.2016</v>
      </c>
      <c r="I497" s="158">
        <v>118.17</v>
      </c>
      <c r="J497" s="158">
        <v>23.82</v>
      </c>
    </row>
    <row r="498" spans="1:10" ht="25.5" x14ac:dyDescent="0.2">
      <c r="A498" s="177"/>
      <c r="B498" s="177"/>
      <c r="C498" s="177"/>
      <c r="D498" s="177"/>
      <c r="E498" s="177" t="s">
        <v>40</v>
      </c>
      <c r="F498" s="13">
        <v>9.4600000000000009</v>
      </c>
      <c r="G498" s="177" t="s">
        <v>39</v>
      </c>
      <c r="H498" s="13">
        <v>0</v>
      </c>
      <c r="I498" s="177" t="s">
        <v>38</v>
      </c>
      <c r="J498" s="13">
        <v>9.4600000000000009</v>
      </c>
    </row>
    <row r="499" spans="1:10" ht="15" thickBot="1" x14ac:dyDescent="0.25">
      <c r="A499" s="177"/>
      <c r="B499" s="177"/>
      <c r="C499" s="177"/>
      <c r="D499" s="177"/>
      <c r="E499" s="177" t="s">
        <v>37</v>
      </c>
      <c r="F499" s="13">
        <v>14.61</v>
      </c>
      <c r="G499" s="177"/>
      <c r="H499" s="200" t="s">
        <v>36</v>
      </c>
      <c r="I499" s="200"/>
      <c r="J499" s="13">
        <v>78.55</v>
      </c>
    </row>
    <row r="500" spans="1:10" ht="15" thickTop="1" x14ac:dyDescent="0.2">
      <c r="A500" s="28"/>
      <c r="B500" s="28"/>
      <c r="C500" s="28"/>
      <c r="D500" s="28"/>
      <c r="E500" s="28"/>
      <c r="F500" s="28"/>
      <c r="G500" s="28"/>
      <c r="H500" s="28"/>
      <c r="I500" s="28"/>
      <c r="J500" s="28"/>
    </row>
    <row r="501" spans="1:10" ht="15" x14ac:dyDescent="0.2">
      <c r="A501" s="180" t="s">
        <v>967</v>
      </c>
      <c r="B501" s="141" t="s">
        <v>2</v>
      </c>
      <c r="C501" s="180" t="s">
        <v>3</v>
      </c>
      <c r="D501" s="180" t="s">
        <v>4</v>
      </c>
      <c r="E501" s="203" t="s">
        <v>50</v>
      </c>
      <c r="F501" s="203"/>
      <c r="G501" s="19" t="s">
        <v>5</v>
      </c>
      <c r="H501" s="141" t="s">
        <v>6</v>
      </c>
      <c r="I501" s="141" t="s">
        <v>7</v>
      </c>
      <c r="J501" s="141" t="s">
        <v>9</v>
      </c>
    </row>
    <row r="502" spans="1:10" ht="25.5" x14ac:dyDescent="0.2">
      <c r="A502" s="179" t="s">
        <v>49</v>
      </c>
      <c r="B502" s="24" t="s">
        <v>968</v>
      </c>
      <c r="C502" s="179" t="s">
        <v>32</v>
      </c>
      <c r="D502" s="179" t="s">
        <v>969</v>
      </c>
      <c r="E502" s="202">
        <v>18</v>
      </c>
      <c r="F502" s="202"/>
      <c r="G502" s="25" t="s">
        <v>27</v>
      </c>
      <c r="H502" s="153">
        <v>1</v>
      </c>
      <c r="I502" s="154">
        <v>98.04</v>
      </c>
      <c r="J502" s="154">
        <v>98.04</v>
      </c>
    </row>
    <row r="503" spans="1:10" ht="25.5" x14ac:dyDescent="0.2">
      <c r="A503" s="178" t="s">
        <v>44</v>
      </c>
      <c r="B503" s="17" t="s">
        <v>1424</v>
      </c>
      <c r="C503" s="178" t="s">
        <v>13</v>
      </c>
      <c r="D503" s="178" t="s">
        <v>1425</v>
      </c>
      <c r="E503" s="201" t="s">
        <v>46</v>
      </c>
      <c r="F503" s="201"/>
      <c r="G503" s="16" t="s">
        <v>45</v>
      </c>
      <c r="H503" s="155">
        <v>0.5</v>
      </c>
      <c r="I503" s="156">
        <v>36.56</v>
      </c>
      <c r="J503" s="156">
        <v>18.28</v>
      </c>
    </row>
    <row r="504" spans="1:10" ht="25.5" x14ac:dyDescent="0.2">
      <c r="A504" s="178" t="s">
        <v>44</v>
      </c>
      <c r="B504" s="17" t="s">
        <v>48</v>
      </c>
      <c r="C504" s="178" t="s">
        <v>13</v>
      </c>
      <c r="D504" s="178" t="s">
        <v>47</v>
      </c>
      <c r="E504" s="201" t="s">
        <v>46</v>
      </c>
      <c r="F504" s="201"/>
      <c r="G504" s="16" t="s">
        <v>45</v>
      </c>
      <c r="H504" s="155">
        <v>0.5</v>
      </c>
      <c r="I504" s="156">
        <v>22.58</v>
      </c>
      <c r="J504" s="156">
        <v>11.29</v>
      </c>
    </row>
    <row r="505" spans="1:10" x14ac:dyDescent="0.2">
      <c r="A505" s="175" t="s">
        <v>42</v>
      </c>
      <c r="B505" s="15" t="s">
        <v>1509</v>
      </c>
      <c r="C505" s="175" t="s">
        <v>32</v>
      </c>
      <c r="D505" s="175" t="s">
        <v>1510</v>
      </c>
      <c r="E505" s="204" t="s">
        <v>41</v>
      </c>
      <c r="F505" s="204"/>
      <c r="G505" s="14" t="s">
        <v>27</v>
      </c>
      <c r="H505" s="157">
        <v>1</v>
      </c>
      <c r="I505" s="158">
        <v>68.47</v>
      </c>
      <c r="J505" s="158">
        <v>68.47</v>
      </c>
    </row>
    <row r="506" spans="1:10" ht="25.5" x14ac:dyDescent="0.2">
      <c r="A506" s="177"/>
      <c r="B506" s="177"/>
      <c r="C506" s="177"/>
      <c r="D506" s="177"/>
      <c r="E506" s="177" t="s">
        <v>40</v>
      </c>
      <c r="F506" s="13">
        <v>25.53</v>
      </c>
      <c r="G506" s="177" t="s">
        <v>39</v>
      </c>
      <c r="H506" s="13">
        <v>0</v>
      </c>
      <c r="I506" s="177" t="s">
        <v>38</v>
      </c>
      <c r="J506" s="13">
        <v>25.53</v>
      </c>
    </row>
    <row r="507" spans="1:10" ht="15" thickBot="1" x14ac:dyDescent="0.25">
      <c r="A507" s="177"/>
      <c r="B507" s="177"/>
      <c r="C507" s="177"/>
      <c r="D507" s="177"/>
      <c r="E507" s="177" t="s">
        <v>37</v>
      </c>
      <c r="F507" s="13">
        <v>22.4</v>
      </c>
      <c r="G507" s="177"/>
      <c r="H507" s="200" t="s">
        <v>36</v>
      </c>
      <c r="I507" s="200"/>
      <c r="J507" s="13">
        <v>120.44</v>
      </c>
    </row>
    <row r="508" spans="1:10" ht="15" thickTop="1" x14ac:dyDescent="0.2">
      <c r="A508" s="28"/>
      <c r="B508" s="28"/>
      <c r="C508" s="28"/>
      <c r="D508" s="28"/>
      <c r="E508" s="28"/>
      <c r="F508" s="28"/>
      <c r="G508" s="28"/>
      <c r="H508" s="28"/>
      <c r="I508" s="28"/>
      <c r="J508" s="28"/>
    </row>
    <row r="509" spans="1:10" ht="15" x14ac:dyDescent="0.2">
      <c r="A509" s="180" t="s">
        <v>1006</v>
      </c>
      <c r="B509" s="141" t="s">
        <v>2</v>
      </c>
      <c r="C509" s="180" t="s">
        <v>3</v>
      </c>
      <c r="D509" s="180" t="s">
        <v>4</v>
      </c>
      <c r="E509" s="203" t="s">
        <v>50</v>
      </c>
      <c r="F509" s="203"/>
      <c r="G509" s="19" t="s">
        <v>5</v>
      </c>
      <c r="H509" s="141" t="s">
        <v>6</v>
      </c>
      <c r="I509" s="141" t="s">
        <v>7</v>
      </c>
      <c r="J509" s="141" t="s">
        <v>9</v>
      </c>
    </row>
    <row r="510" spans="1:10" ht="25.5" x14ac:dyDescent="0.2">
      <c r="A510" s="179" t="s">
        <v>49</v>
      </c>
      <c r="B510" s="24" t="s">
        <v>1007</v>
      </c>
      <c r="C510" s="179" t="s">
        <v>32</v>
      </c>
      <c r="D510" s="179" t="s">
        <v>1008</v>
      </c>
      <c r="E510" s="202">
        <v>343</v>
      </c>
      <c r="F510" s="202"/>
      <c r="G510" s="25" t="s">
        <v>1009</v>
      </c>
      <c r="H510" s="153">
        <v>1</v>
      </c>
      <c r="I510" s="154">
        <v>36.39</v>
      </c>
      <c r="J510" s="154">
        <v>36.39</v>
      </c>
    </row>
    <row r="511" spans="1:10" ht="25.5" x14ac:dyDescent="0.2">
      <c r="A511" s="178" t="s">
        <v>44</v>
      </c>
      <c r="B511" s="17" t="s">
        <v>48</v>
      </c>
      <c r="C511" s="178" t="s">
        <v>13</v>
      </c>
      <c r="D511" s="178" t="s">
        <v>47</v>
      </c>
      <c r="E511" s="201" t="s">
        <v>46</v>
      </c>
      <c r="F511" s="201"/>
      <c r="G511" s="16" t="s">
        <v>45</v>
      </c>
      <c r="H511" s="155">
        <v>0.4</v>
      </c>
      <c r="I511" s="156">
        <v>22.58</v>
      </c>
      <c r="J511" s="156">
        <v>9.0299999999999994</v>
      </c>
    </row>
    <row r="512" spans="1:10" ht="25.5" x14ac:dyDescent="0.2">
      <c r="A512" s="178" t="s">
        <v>44</v>
      </c>
      <c r="B512" s="17" t="s">
        <v>1402</v>
      </c>
      <c r="C512" s="178" t="s">
        <v>13</v>
      </c>
      <c r="D512" s="178" t="s">
        <v>1403</v>
      </c>
      <c r="E512" s="201" t="s">
        <v>46</v>
      </c>
      <c r="F512" s="201"/>
      <c r="G512" s="16" t="s">
        <v>45</v>
      </c>
      <c r="H512" s="155">
        <v>0.15</v>
      </c>
      <c r="I512" s="156">
        <v>29.03</v>
      </c>
      <c r="J512" s="156">
        <v>4.3499999999999996</v>
      </c>
    </row>
    <row r="513" spans="1:10" ht="25.5" x14ac:dyDescent="0.2">
      <c r="A513" s="178" t="s">
        <v>44</v>
      </c>
      <c r="B513" s="17" t="s">
        <v>929</v>
      </c>
      <c r="C513" s="178" t="s">
        <v>13</v>
      </c>
      <c r="D513" s="178" t="s">
        <v>930</v>
      </c>
      <c r="E513" s="201" t="s">
        <v>1119</v>
      </c>
      <c r="F513" s="201"/>
      <c r="G513" s="16" t="s">
        <v>17</v>
      </c>
      <c r="H513" s="155">
        <v>0.3</v>
      </c>
      <c r="I513" s="156">
        <v>33.659999999999997</v>
      </c>
      <c r="J513" s="156">
        <v>10.09</v>
      </c>
    </row>
    <row r="514" spans="1:10" ht="25.5" x14ac:dyDescent="0.2">
      <c r="A514" s="178" t="s">
        <v>44</v>
      </c>
      <c r="B514" s="17" t="s">
        <v>932</v>
      </c>
      <c r="C514" s="178" t="s">
        <v>13</v>
      </c>
      <c r="D514" s="178" t="s">
        <v>933</v>
      </c>
      <c r="E514" s="201" t="s">
        <v>1119</v>
      </c>
      <c r="F514" s="201"/>
      <c r="G514" s="16" t="s">
        <v>17</v>
      </c>
      <c r="H514" s="155">
        <v>0.3</v>
      </c>
      <c r="I514" s="156">
        <v>18.149999999999999</v>
      </c>
      <c r="J514" s="156">
        <v>5.44</v>
      </c>
    </row>
    <row r="515" spans="1:10" x14ac:dyDescent="0.2">
      <c r="A515" s="175" t="s">
        <v>42</v>
      </c>
      <c r="B515" s="15" t="s">
        <v>1511</v>
      </c>
      <c r="C515" s="175" t="s">
        <v>13</v>
      </c>
      <c r="D515" s="175" t="s">
        <v>1512</v>
      </c>
      <c r="E515" s="204" t="s">
        <v>41</v>
      </c>
      <c r="F515" s="204"/>
      <c r="G515" s="14" t="s">
        <v>24</v>
      </c>
      <c r="H515" s="157">
        <v>0.05</v>
      </c>
      <c r="I515" s="158">
        <v>22.65</v>
      </c>
      <c r="J515" s="158">
        <v>1.1299999999999999</v>
      </c>
    </row>
    <row r="516" spans="1:10" ht="25.5" x14ac:dyDescent="0.2">
      <c r="A516" s="175" t="s">
        <v>42</v>
      </c>
      <c r="B516" s="15" t="s">
        <v>1513</v>
      </c>
      <c r="C516" s="175" t="s">
        <v>13</v>
      </c>
      <c r="D516" s="175" t="s">
        <v>1514</v>
      </c>
      <c r="E516" s="204" t="s">
        <v>41</v>
      </c>
      <c r="F516" s="204"/>
      <c r="G516" s="14" t="s">
        <v>20</v>
      </c>
      <c r="H516" s="157">
        <v>1</v>
      </c>
      <c r="I516" s="158">
        <v>6.35</v>
      </c>
      <c r="J516" s="158">
        <v>6.35</v>
      </c>
    </row>
    <row r="517" spans="1:10" ht="25.5" x14ac:dyDescent="0.2">
      <c r="A517" s="177"/>
      <c r="B517" s="177"/>
      <c r="C517" s="177"/>
      <c r="D517" s="177"/>
      <c r="E517" s="177" t="s">
        <v>40</v>
      </c>
      <c r="F517" s="13">
        <v>16.48</v>
      </c>
      <c r="G517" s="177" t="s">
        <v>39</v>
      </c>
      <c r="H517" s="13">
        <v>0</v>
      </c>
      <c r="I517" s="177" t="s">
        <v>38</v>
      </c>
      <c r="J517" s="13">
        <v>16.48</v>
      </c>
    </row>
    <row r="518" spans="1:10" ht="15" thickBot="1" x14ac:dyDescent="0.25">
      <c r="A518" s="177"/>
      <c r="B518" s="177"/>
      <c r="C518" s="177"/>
      <c r="D518" s="177"/>
      <c r="E518" s="177" t="s">
        <v>37</v>
      </c>
      <c r="F518" s="13">
        <v>8.31</v>
      </c>
      <c r="G518" s="177"/>
      <c r="H518" s="200" t="s">
        <v>36</v>
      </c>
      <c r="I518" s="200"/>
      <c r="J518" s="13">
        <v>44.7</v>
      </c>
    </row>
    <row r="519" spans="1:10" ht="15" thickTop="1" x14ac:dyDescent="0.2">
      <c r="A519" s="28"/>
      <c r="B519" s="28"/>
      <c r="C519" s="28"/>
      <c r="D519" s="28"/>
      <c r="E519" s="28"/>
      <c r="F519" s="28"/>
      <c r="G519" s="28"/>
      <c r="H519" s="28"/>
      <c r="I519" s="28"/>
      <c r="J519" s="28"/>
    </row>
    <row r="520" spans="1:10" ht="15" x14ac:dyDescent="0.2">
      <c r="A520" s="180" t="s">
        <v>1024</v>
      </c>
      <c r="B520" s="141" t="s">
        <v>2</v>
      </c>
      <c r="C520" s="180" t="s">
        <v>3</v>
      </c>
      <c r="D520" s="180" t="s">
        <v>4</v>
      </c>
      <c r="E520" s="203" t="s">
        <v>50</v>
      </c>
      <c r="F520" s="203"/>
      <c r="G520" s="19" t="s">
        <v>5</v>
      </c>
      <c r="H520" s="141" t="s">
        <v>6</v>
      </c>
      <c r="I520" s="141" t="s">
        <v>7</v>
      </c>
      <c r="J520" s="141" t="s">
        <v>9</v>
      </c>
    </row>
    <row r="521" spans="1:10" ht="38.25" x14ac:dyDescent="0.2">
      <c r="A521" s="179" t="s">
        <v>49</v>
      </c>
      <c r="B521" s="24" t="s">
        <v>1690</v>
      </c>
      <c r="C521" s="179" t="s">
        <v>32</v>
      </c>
      <c r="D521" s="179" t="s">
        <v>1691</v>
      </c>
      <c r="E521" s="202" t="s">
        <v>1131</v>
      </c>
      <c r="F521" s="202"/>
      <c r="G521" s="25" t="s">
        <v>17</v>
      </c>
      <c r="H521" s="153">
        <v>1</v>
      </c>
      <c r="I521" s="154">
        <v>88.25</v>
      </c>
      <c r="J521" s="154">
        <v>88.25</v>
      </c>
    </row>
    <row r="522" spans="1:10" ht="25.5" x14ac:dyDescent="0.2">
      <c r="A522" s="178" t="s">
        <v>44</v>
      </c>
      <c r="B522" s="17" t="s">
        <v>48</v>
      </c>
      <c r="C522" s="178" t="s">
        <v>13</v>
      </c>
      <c r="D522" s="178" t="s">
        <v>47</v>
      </c>
      <c r="E522" s="201" t="s">
        <v>46</v>
      </c>
      <c r="F522" s="201"/>
      <c r="G522" s="16" t="s">
        <v>45</v>
      </c>
      <c r="H522" s="155">
        <v>9.7000000000000003E-2</v>
      </c>
      <c r="I522" s="156">
        <v>22.58</v>
      </c>
      <c r="J522" s="156">
        <v>2.19</v>
      </c>
    </row>
    <row r="523" spans="1:10" ht="25.5" x14ac:dyDescent="0.2">
      <c r="A523" s="178" t="s">
        <v>44</v>
      </c>
      <c r="B523" s="17" t="s">
        <v>2616</v>
      </c>
      <c r="C523" s="178" t="s">
        <v>13</v>
      </c>
      <c r="D523" s="178" t="s">
        <v>2617</v>
      </c>
      <c r="E523" s="201" t="s">
        <v>46</v>
      </c>
      <c r="F523" s="201"/>
      <c r="G523" s="16" t="s">
        <v>45</v>
      </c>
      <c r="H523" s="155">
        <v>9.0999999999999998E-2</v>
      </c>
      <c r="I523" s="156">
        <v>30.19</v>
      </c>
      <c r="J523" s="156">
        <v>2.74</v>
      </c>
    </row>
    <row r="524" spans="1:10" ht="25.5" x14ac:dyDescent="0.2">
      <c r="A524" s="178" t="s">
        <v>44</v>
      </c>
      <c r="B524" s="17" t="s">
        <v>2618</v>
      </c>
      <c r="C524" s="178" t="s">
        <v>13</v>
      </c>
      <c r="D524" s="178" t="s">
        <v>2619</v>
      </c>
      <c r="E524" s="201" t="s">
        <v>59</v>
      </c>
      <c r="F524" s="201"/>
      <c r="G524" s="16" t="s">
        <v>60</v>
      </c>
      <c r="H524" s="155">
        <v>8.9999999999999998E-4</v>
      </c>
      <c r="I524" s="156">
        <v>32.700000000000003</v>
      </c>
      <c r="J524" s="156">
        <v>0.02</v>
      </c>
    </row>
    <row r="525" spans="1:10" ht="25.5" x14ac:dyDescent="0.2">
      <c r="A525" s="178" t="s">
        <v>44</v>
      </c>
      <c r="B525" s="17" t="s">
        <v>2620</v>
      </c>
      <c r="C525" s="178" t="s">
        <v>13</v>
      </c>
      <c r="D525" s="178" t="s">
        <v>2621</v>
      </c>
      <c r="E525" s="201" t="s">
        <v>59</v>
      </c>
      <c r="F525" s="201"/>
      <c r="G525" s="16" t="s">
        <v>58</v>
      </c>
      <c r="H525" s="155">
        <v>1.2999999999999999E-3</v>
      </c>
      <c r="I525" s="156">
        <v>31.88</v>
      </c>
      <c r="J525" s="156">
        <v>0.04</v>
      </c>
    </row>
    <row r="526" spans="1:10" ht="38.25" x14ac:dyDescent="0.2">
      <c r="A526" s="178" t="s">
        <v>44</v>
      </c>
      <c r="B526" s="17" t="s">
        <v>1552</v>
      </c>
      <c r="C526" s="178" t="s">
        <v>13</v>
      </c>
      <c r="D526" s="178" t="s">
        <v>1553</v>
      </c>
      <c r="E526" s="201" t="s">
        <v>1119</v>
      </c>
      <c r="F526" s="201"/>
      <c r="G526" s="16" t="s">
        <v>17</v>
      </c>
      <c r="H526" s="155">
        <v>1.05</v>
      </c>
      <c r="I526" s="156">
        <v>11.15</v>
      </c>
      <c r="J526" s="156">
        <v>11.7</v>
      </c>
    </row>
    <row r="527" spans="1:10" ht="38.25" x14ac:dyDescent="0.2">
      <c r="A527" s="178" t="s">
        <v>44</v>
      </c>
      <c r="B527" s="17" t="s">
        <v>1554</v>
      </c>
      <c r="C527" s="178" t="s">
        <v>13</v>
      </c>
      <c r="D527" s="178" t="s">
        <v>1555</v>
      </c>
      <c r="E527" s="201" t="s">
        <v>1119</v>
      </c>
      <c r="F527" s="201"/>
      <c r="G527" s="16" t="s">
        <v>17</v>
      </c>
      <c r="H527" s="155">
        <v>1.05</v>
      </c>
      <c r="I527" s="156">
        <v>10.99</v>
      </c>
      <c r="J527" s="156">
        <v>11.53</v>
      </c>
    </row>
    <row r="528" spans="1:10" ht="38.25" x14ac:dyDescent="0.2">
      <c r="A528" s="175" t="s">
        <v>42</v>
      </c>
      <c r="B528" s="15" t="s">
        <v>121</v>
      </c>
      <c r="C528" s="175" t="s">
        <v>13</v>
      </c>
      <c r="D528" s="175" t="s">
        <v>122</v>
      </c>
      <c r="E528" s="204" t="s">
        <v>41</v>
      </c>
      <c r="F528" s="204"/>
      <c r="G528" s="14" t="s">
        <v>17</v>
      </c>
      <c r="H528" s="157">
        <v>1.1659999999999999</v>
      </c>
      <c r="I528" s="158">
        <v>44.41</v>
      </c>
      <c r="J528" s="158">
        <v>51.78</v>
      </c>
    </row>
    <row r="529" spans="1:10" ht="38.25" x14ac:dyDescent="0.2">
      <c r="A529" s="175" t="s">
        <v>42</v>
      </c>
      <c r="B529" s="15" t="s">
        <v>2622</v>
      </c>
      <c r="C529" s="175" t="s">
        <v>13</v>
      </c>
      <c r="D529" s="175" t="s">
        <v>2623</v>
      </c>
      <c r="E529" s="204" t="s">
        <v>41</v>
      </c>
      <c r="F529" s="204"/>
      <c r="G529" s="14" t="s">
        <v>1687</v>
      </c>
      <c r="H529" s="157">
        <v>4.1500000000000004</v>
      </c>
      <c r="I529" s="158">
        <v>1.99</v>
      </c>
      <c r="J529" s="158">
        <v>8.25</v>
      </c>
    </row>
    <row r="530" spans="1:10" ht="25.5" x14ac:dyDescent="0.2">
      <c r="A530" s="177"/>
      <c r="B530" s="177"/>
      <c r="C530" s="177"/>
      <c r="D530" s="177"/>
      <c r="E530" s="177" t="s">
        <v>40</v>
      </c>
      <c r="F530" s="13">
        <v>7.77</v>
      </c>
      <c r="G530" s="177" t="s">
        <v>39</v>
      </c>
      <c r="H530" s="13">
        <v>0</v>
      </c>
      <c r="I530" s="177" t="s">
        <v>38</v>
      </c>
      <c r="J530" s="13">
        <v>7.77</v>
      </c>
    </row>
    <row r="531" spans="1:10" ht="15" thickBot="1" x14ac:dyDescent="0.25">
      <c r="A531" s="177"/>
      <c r="B531" s="177"/>
      <c r="C531" s="177"/>
      <c r="D531" s="177"/>
      <c r="E531" s="177" t="s">
        <v>37</v>
      </c>
      <c r="F531" s="13">
        <v>20.16</v>
      </c>
      <c r="G531" s="177"/>
      <c r="H531" s="200" t="s">
        <v>36</v>
      </c>
      <c r="I531" s="200"/>
      <c r="J531" s="13">
        <v>108.41</v>
      </c>
    </row>
    <row r="532" spans="1:10" ht="15" thickTop="1" x14ac:dyDescent="0.2">
      <c r="A532" s="28"/>
      <c r="B532" s="28"/>
      <c r="C532" s="28"/>
      <c r="D532" s="28"/>
      <c r="E532" s="28"/>
      <c r="F532" s="28"/>
      <c r="G532" s="28"/>
      <c r="H532" s="28"/>
      <c r="I532" s="28"/>
      <c r="J532" s="28"/>
    </row>
    <row r="533" spans="1:10" ht="15" x14ac:dyDescent="0.2">
      <c r="A533" s="180" t="s">
        <v>1027</v>
      </c>
      <c r="B533" s="141" t="s">
        <v>2</v>
      </c>
      <c r="C533" s="180" t="s">
        <v>3</v>
      </c>
      <c r="D533" s="180" t="s">
        <v>4</v>
      </c>
      <c r="E533" s="203" t="s">
        <v>50</v>
      </c>
      <c r="F533" s="203"/>
      <c r="G533" s="19" t="s">
        <v>5</v>
      </c>
      <c r="H533" s="141" t="s">
        <v>6</v>
      </c>
      <c r="I533" s="141" t="s">
        <v>7</v>
      </c>
      <c r="J533" s="141" t="s">
        <v>9</v>
      </c>
    </row>
    <row r="534" spans="1:10" ht="25.5" x14ac:dyDescent="0.2">
      <c r="A534" s="179" t="s">
        <v>49</v>
      </c>
      <c r="B534" s="24" t="s">
        <v>1692</v>
      </c>
      <c r="C534" s="179" t="s">
        <v>32</v>
      </c>
      <c r="D534" s="179" t="s">
        <v>1693</v>
      </c>
      <c r="E534" s="202" t="s">
        <v>1131</v>
      </c>
      <c r="F534" s="202"/>
      <c r="G534" s="25" t="s">
        <v>17</v>
      </c>
      <c r="H534" s="153">
        <v>1</v>
      </c>
      <c r="I534" s="154">
        <v>111.5</v>
      </c>
      <c r="J534" s="154">
        <v>111.5</v>
      </c>
    </row>
    <row r="535" spans="1:10" ht="25.5" x14ac:dyDescent="0.2">
      <c r="A535" s="178" t="s">
        <v>44</v>
      </c>
      <c r="B535" s="17" t="s">
        <v>48</v>
      </c>
      <c r="C535" s="178" t="s">
        <v>13</v>
      </c>
      <c r="D535" s="178" t="s">
        <v>47</v>
      </c>
      <c r="E535" s="201" t="s">
        <v>46</v>
      </c>
      <c r="F535" s="201"/>
      <c r="G535" s="16" t="s">
        <v>45</v>
      </c>
      <c r="H535" s="155">
        <v>9.7000000000000003E-2</v>
      </c>
      <c r="I535" s="156">
        <v>22.58</v>
      </c>
      <c r="J535" s="156">
        <v>2.19</v>
      </c>
    </row>
    <row r="536" spans="1:10" ht="25.5" x14ac:dyDescent="0.2">
      <c r="A536" s="178" t="s">
        <v>44</v>
      </c>
      <c r="B536" s="17" t="s">
        <v>2616</v>
      </c>
      <c r="C536" s="178" t="s">
        <v>13</v>
      </c>
      <c r="D536" s="178" t="s">
        <v>2617</v>
      </c>
      <c r="E536" s="201" t="s">
        <v>46</v>
      </c>
      <c r="F536" s="201"/>
      <c r="G536" s="16" t="s">
        <v>45</v>
      </c>
      <c r="H536" s="155">
        <v>9.0999999999999998E-2</v>
      </c>
      <c r="I536" s="156">
        <v>30.19</v>
      </c>
      <c r="J536" s="156">
        <v>2.74</v>
      </c>
    </row>
    <row r="537" spans="1:10" ht="25.5" x14ac:dyDescent="0.2">
      <c r="A537" s="178" t="s">
        <v>44</v>
      </c>
      <c r="B537" s="17" t="s">
        <v>2618</v>
      </c>
      <c r="C537" s="178" t="s">
        <v>13</v>
      </c>
      <c r="D537" s="178" t="s">
        <v>2619</v>
      </c>
      <c r="E537" s="201" t="s">
        <v>59</v>
      </c>
      <c r="F537" s="201"/>
      <c r="G537" s="16" t="s">
        <v>60</v>
      </c>
      <c r="H537" s="155">
        <v>8.9999999999999998E-4</v>
      </c>
      <c r="I537" s="156">
        <v>32.700000000000003</v>
      </c>
      <c r="J537" s="156">
        <v>0.02</v>
      </c>
    </row>
    <row r="538" spans="1:10" ht="25.5" x14ac:dyDescent="0.2">
      <c r="A538" s="178" t="s">
        <v>44</v>
      </c>
      <c r="B538" s="17" t="s">
        <v>2620</v>
      </c>
      <c r="C538" s="178" t="s">
        <v>13</v>
      </c>
      <c r="D538" s="178" t="s">
        <v>2621</v>
      </c>
      <c r="E538" s="201" t="s">
        <v>59</v>
      </c>
      <c r="F538" s="201"/>
      <c r="G538" s="16" t="s">
        <v>58</v>
      </c>
      <c r="H538" s="155">
        <v>1.2999999999999999E-3</v>
      </c>
      <c r="I538" s="156">
        <v>31.88</v>
      </c>
      <c r="J538" s="156">
        <v>0.04</v>
      </c>
    </row>
    <row r="539" spans="1:10" ht="38.25" x14ac:dyDescent="0.2">
      <c r="A539" s="178" t="s">
        <v>44</v>
      </c>
      <c r="B539" s="17" t="s">
        <v>1552</v>
      </c>
      <c r="C539" s="178" t="s">
        <v>13</v>
      </c>
      <c r="D539" s="178" t="s">
        <v>1553</v>
      </c>
      <c r="E539" s="201" t="s">
        <v>1119</v>
      </c>
      <c r="F539" s="201"/>
      <c r="G539" s="16" t="s">
        <v>17</v>
      </c>
      <c r="H539" s="155">
        <v>2.1</v>
      </c>
      <c r="I539" s="156">
        <v>11.15</v>
      </c>
      <c r="J539" s="156">
        <v>23.41</v>
      </c>
    </row>
    <row r="540" spans="1:10" ht="38.25" x14ac:dyDescent="0.2">
      <c r="A540" s="178" t="s">
        <v>44</v>
      </c>
      <c r="B540" s="17" t="s">
        <v>1554</v>
      </c>
      <c r="C540" s="178" t="s">
        <v>13</v>
      </c>
      <c r="D540" s="178" t="s">
        <v>1555</v>
      </c>
      <c r="E540" s="201" t="s">
        <v>1119</v>
      </c>
      <c r="F540" s="201"/>
      <c r="G540" s="16" t="s">
        <v>17</v>
      </c>
      <c r="H540" s="155">
        <v>2.1</v>
      </c>
      <c r="I540" s="156">
        <v>10.99</v>
      </c>
      <c r="J540" s="156">
        <v>23.07</v>
      </c>
    </row>
    <row r="541" spans="1:10" ht="38.25" x14ac:dyDescent="0.2">
      <c r="A541" s="175" t="s">
        <v>42</v>
      </c>
      <c r="B541" s="15" t="s">
        <v>121</v>
      </c>
      <c r="C541" s="175" t="s">
        <v>13</v>
      </c>
      <c r="D541" s="175" t="s">
        <v>122</v>
      </c>
      <c r="E541" s="204" t="s">
        <v>41</v>
      </c>
      <c r="F541" s="204"/>
      <c r="G541" s="14" t="s">
        <v>17</v>
      </c>
      <c r="H541" s="157">
        <v>1.1659999999999999</v>
      </c>
      <c r="I541" s="158">
        <v>44.41</v>
      </c>
      <c r="J541" s="158">
        <v>51.78</v>
      </c>
    </row>
    <row r="542" spans="1:10" ht="38.25" x14ac:dyDescent="0.2">
      <c r="A542" s="175" t="s">
        <v>42</v>
      </c>
      <c r="B542" s="15" t="s">
        <v>2622</v>
      </c>
      <c r="C542" s="175" t="s">
        <v>13</v>
      </c>
      <c r="D542" s="175" t="s">
        <v>2623</v>
      </c>
      <c r="E542" s="204" t="s">
        <v>41</v>
      </c>
      <c r="F542" s="204"/>
      <c r="G542" s="14" t="s">
        <v>1687</v>
      </c>
      <c r="H542" s="157">
        <v>4.1500000000000004</v>
      </c>
      <c r="I542" s="158">
        <v>1.99</v>
      </c>
      <c r="J542" s="158">
        <v>8.25</v>
      </c>
    </row>
    <row r="543" spans="1:10" ht="25.5" x14ac:dyDescent="0.2">
      <c r="A543" s="177"/>
      <c r="B543" s="177"/>
      <c r="C543" s="177"/>
      <c r="D543" s="177"/>
      <c r="E543" s="177" t="s">
        <v>40</v>
      </c>
      <c r="F543" s="13">
        <v>11.31</v>
      </c>
      <c r="G543" s="177" t="s">
        <v>39</v>
      </c>
      <c r="H543" s="13">
        <v>0</v>
      </c>
      <c r="I543" s="177" t="s">
        <v>38</v>
      </c>
      <c r="J543" s="13">
        <v>11.31</v>
      </c>
    </row>
    <row r="544" spans="1:10" s="129" customFormat="1" ht="15" thickBot="1" x14ac:dyDescent="0.25">
      <c r="A544" s="177"/>
      <c r="B544" s="177"/>
      <c r="C544" s="177"/>
      <c r="D544" s="177"/>
      <c r="E544" s="177" t="s">
        <v>37</v>
      </c>
      <c r="F544" s="13">
        <v>25.47</v>
      </c>
      <c r="G544" s="177"/>
      <c r="H544" s="200" t="s">
        <v>36</v>
      </c>
      <c r="I544" s="200"/>
      <c r="J544" s="13">
        <v>136.97</v>
      </c>
    </row>
    <row r="545" spans="1:10" s="129" customFormat="1" ht="15" thickTop="1" x14ac:dyDescent="0.2">
      <c r="A545" s="28"/>
      <c r="B545" s="28"/>
      <c r="C545" s="28"/>
      <c r="D545" s="28"/>
      <c r="E545" s="28"/>
      <c r="F545" s="28"/>
      <c r="G545" s="28"/>
      <c r="H545" s="28"/>
      <c r="I545" s="28"/>
      <c r="J545" s="28"/>
    </row>
    <row r="546" spans="1:10" s="129" customFormat="1" ht="15" x14ac:dyDescent="0.2">
      <c r="A546" s="180" t="s">
        <v>1030</v>
      </c>
      <c r="B546" s="141" t="s">
        <v>2</v>
      </c>
      <c r="C546" s="180" t="s">
        <v>3</v>
      </c>
      <c r="D546" s="180" t="s">
        <v>4</v>
      </c>
      <c r="E546" s="203" t="s">
        <v>50</v>
      </c>
      <c r="F546" s="203"/>
      <c r="G546" s="19" t="s">
        <v>5</v>
      </c>
      <c r="H546" s="141" t="s">
        <v>6</v>
      </c>
      <c r="I546" s="141" t="s">
        <v>7</v>
      </c>
      <c r="J546" s="141" t="s">
        <v>9</v>
      </c>
    </row>
    <row r="547" spans="1:10" s="129" customFormat="1" ht="63.75" x14ac:dyDescent="0.2">
      <c r="A547" s="179" t="s">
        <v>49</v>
      </c>
      <c r="B547" s="24" t="s">
        <v>1694</v>
      </c>
      <c r="C547" s="179" t="s">
        <v>32</v>
      </c>
      <c r="D547" s="179" t="s">
        <v>1695</v>
      </c>
      <c r="E547" s="202" t="s">
        <v>53</v>
      </c>
      <c r="F547" s="202"/>
      <c r="G547" s="25" t="s">
        <v>24</v>
      </c>
      <c r="H547" s="153">
        <v>1</v>
      </c>
      <c r="I547" s="154">
        <v>25.74</v>
      </c>
      <c r="J547" s="154">
        <v>25.74</v>
      </c>
    </row>
    <row r="548" spans="1:10" s="129" customFormat="1" ht="25.5" x14ac:dyDescent="0.2">
      <c r="A548" s="178" t="s">
        <v>44</v>
      </c>
      <c r="B548" s="17" t="s">
        <v>2624</v>
      </c>
      <c r="C548" s="178" t="s">
        <v>13</v>
      </c>
      <c r="D548" s="178" t="s">
        <v>2625</v>
      </c>
      <c r="E548" s="201" t="s">
        <v>46</v>
      </c>
      <c r="F548" s="201"/>
      <c r="G548" s="16" t="s">
        <v>45</v>
      </c>
      <c r="H548" s="155">
        <v>1.753E-3</v>
      </c>
      <c r="I548" s="156">
        <v>23.06</v>
      </c>
      <c r="J548" s="156">
        <v>0.04</v>
      </c>
    </row>
    <row r="549" spans="1:10" s="129" customFormat="1" ht="25.5" x14ac:dyDescent="0.2">
      <c r="A549" s="178" t="s">
        <v>44</v>
      </c>
      <c r="B549" s="17" t="s">
        <v>1531</v>
      </c>
      <c r="C549" s="178" t="s">
        <v>13</v>
      </c>
      <c r="D549" s="178" t="s">
        <v>1532</v>
      </c>
      <c r="E549" s="201" t="s">
        <v>46</v>
      </c>
      <c r="F549" s="201"/>
      <c r="G549" s="16" t="s">
        <v>45</v>
      </c>
      <c r="H549" s="155">
        <v>4.9927000000000001E-3</v>
      </c>
      <c r="I549" s="156">
        <v>26.57</v>
      </c>
      <c r="J549" s="156">
        <v>0.13</v>
      </c>
    </row>
    <row r="550" spans="1:10" s="129" customFormat="1" ht="25.5" x14ac:dyDescent="0.2">
      <c r="A550" s="178" t="s">
        <v>44</v>
      </c>
      <c r="B550" s="17" t="s">
        <v>2626</v>
      </c>
      <c r="C550" s="178" t="s">
        <v>13</v>
      </c>
      <c r="D550" s="178" t="s">
        <v>2627</v>
      </c>
      <c r="E550" s="201" t="s">
        <v>46</v>
      </c>
      <c r="F550" s="201"/>
      <c r="G550" s="16" t="s">
        <v>45</v>
      </c>
      <c r="H550" s="155">
        <v>6.8344E-3</v>
      </c>
      <c r="I550" s="156">
        <v>31.54</v>
      </c>
      <c r="J550" s="156">
        <v>0.21</v>
      </c>
    </row>
    <row r="551" spans="1:10" ht="38.25" x14ac:dyDescent="0.2">
      <c r="A551" s="178" t="s">
        <v>44</v>
      </c>
      <c r="B551" s="17" t="s">
        <v>2628</v>
      </c>
      <c r="C551" s="178" t="s">
        <v>13</v>
      </c>
      <c r="D551" s="178" t="s">
        <v>2629</v>
      </c>
      <c r="E551" s="201" t="s">
        <v>59</v>
      </c>
      <c r="F551" s="201"/>
      <c r="G551" s="16" t="s">
        <v>60</v>
      </c>
      <c r="H551" s="155">
        <v>1.3535999999999999E-3</v>
      </c>
      <c r="I551" s="156">
        <v>337.93</v>
      </c>
      <c r="J551" s="156">
        <v>0.45</v>
      </c>
    </row>
    <row r="552" spans="1:10" ht="38.25" x14ac:dyDescent="0.2">
      <c r="A552" s="178" t="s">
        <v>44</v>
      </c>
      <c r="B552" s="17" t="s">
        <v>2630</v>
      </c>
      <c r="C552" s="178" t="s">
        <v>13</v>
      </c>
      <c r="D552" s="178" t="s">
        <v>2631</v>
      </c>
      <c r="E552" s="201" t="s">
        <v>59</v>
      </c>
      <c r="F552" s="201"/>
      <c r="G552" s="16" t="s">
        <v>58</v>
      </c>
      <c r="H552" s="155">
        <v>1.1539E-3</v>
      </c>
      <c r="I552" s="156">
        <v>174.94</v>
      </c>
      <c r="J552" s="156">
        <v>0.2</v>
      </c>
    </row>
    <row r="553" spans="1:10" ht="25.5" x14ac:dyDescent="0.2">
      <c r="A553" s="178" t="s">
        <v>44</v>
      </c>
      <c r="B553" s="17" t="s">
        <v>2632</v>
      </c>
      <c r="C553" s="178" t="s">
        <v>13</v>
      </c>
      <c r="D553" s="178" t="s">
        <v>2633</v>
      </c>
      <c r="E553" s="201" t="s">
        <v>1119</v>
      </c>
      <c r="F553" s="201"/>
      <c r="G553" s="16" t="s">
        <v>17</v>
      </c>
      <c r="H553" s="155">
        <v>0.2218956</v>
      </c>
      <c r="I553" s="156">
        <v>26.82</v>
      </c>
      <c r="J553" s="156">
        <v>5.95</v>
      </c>
    </row>
    <row r="554" spans="1:10" ht="38.25" x14ac:dyDescent="0.2">
      <c r="A554" s="178" t="s">
        <v>44</v>
      </c>
      <c r="B554" s="17" t="s">
        <v>1552</v>
      </c>
      <c r="C554" s="178" t="s">
        <v>13</v>
      </c>
      <c r="D554" s="178" t="s">
        <v>1553</v>
      </c>
      <c r="E554" s="201" t="s">
        <v>1119</v>
      </c>
      <c r="F554" s="201"/>
      <c r="G554" s="16" t="s">
        <v>17</v>
      </c>
      <c r="H554" s="155">
        <v>0.2218956</v>
      </c>
      <c r="I554" s="156">
        <v>11.15</v>
      </c>
      <c r="J554" s="156">
        <v>2.4700000000000002</v>
      </c>
    </row>
    <row r="555" spans="1:10" x14ac:dyDescent="0.2">
      <c r="A555" s="175" t="s">
        <v>42</v>
      </c>
      <c r="B555" s="15" t="s">
        <v>2634</v>
      </c>
      <c r="C555" s="175" t="s">
        <v>13</v>
      </c>
      <c r="D555" s="175" t="s">
        <v>2635</v>
      </c>
      <c r="E555" s="204" t="s">
        <v>41</v>
      </c>
      <c r="F555" s="204"/>
      <c r="G555" s="14" t="s">
        <v>24</v>
      </c>
      <c r="H555" s="157">
        <v>2.0590000000000001E-2</v>
      </c>
      <c r="I555" s="158">
        <v>9.52</v>
      </c>
      <c r="J555" s="158">
        <v>0.19</v>
      </c>
    </row>
    <row r="556" spans="1:10" x14ac:dyDescent="0.2">
      <c r="A556" s="175" t="s">
        <v>42</v>
      </c>
      <c r="B556" s="15" t="s">
        <v>2636</v>
      </c>
      <c r="C556" s="175" t="s">
        <v>13</v>
      </c>
      <c r="D556" s="175" t="s">
        <v>2637</v>
      </c>
      <c r="E556" s="204" t="s">
        <v>41</v>
      </c>
      <c r="F556" s="204"/>
      <c r="G556" s="14" t="s">
        <v>24</v>
      </c>
      <c r="H556" s="157">
        <v>7.9880000000000001E-4</v>
      </c>
      <c r="I556" s="158">
        <v>38.11</v>
      </c>
      <c r="J556" s="158">
        <v>0.03</v>
      </c>
    </row>
    <row r="557" spans="1:10" ht="25.5" x14ac:dyDescent="0.2">
      <c r="A557" s="175" t="s">
        <v>42</v>
      </c>
      <c r="B557" s="15" t="s">
        <v>2638</v>
      </c>
      <c r="C557" s="175" t="s">
        <v>13</v>
      </c>
      <c r="D557" s="175" t="s">
        <v>2639</v>
      </c>
      <c r="E557" s="204" t="s">
        <v>41</v>
      </c>
      <c r="F557" s="204"/>
      <c r="G557" s="14" t="s">
        <v>27</v>
      </c>
      <c r="H557" s="157">
        <v>3.0056000000000002E-3</v>
      </c>
      <c r="I557" s="158">
        <v>7.73</v>
      </c>
      <c r="J557" s="158">
        <v>0.02</v>
      </c>
    </row>
    <row r="558" spans="1:10" x14ac:dyDescent="0.2">
      <c r="A558" s="175" t="s">
        <v>42</v>
      </c>
      <c r="B558" s="15" t="s">
        <v>2640</v>
      </c>
      <c r="C558" s="175" t="s">
        <v>1405</v>
      </c>
      <c r="D558" s="175" t="s">
        <v>2641</v>
      </c>
      <c r="E558" s="204" t="s">
        <v>41</v>
      </c>
      <c r="F558" s="204"/>
      <c r="G558" s="14" t="s">
        <v>24</v>
      </c>
      <c r="H558" s="157">
        <v>2.6880000000000001E-2</v>
      </c>
      <c r="I558" s="158">
        <v>10.64</v>
      </c>
      <c r="J558" s="158">
        <v>0.28000000000000003</v>
      </c>
    </row>
    <row r="559" spans="1:10" x14ac:dyDescent="0.2">
      <c r="A559" s="175" t="s">
        <v>42</v>
      </c>
      <c r="B559" s="15" t="s">
        <v>2642</v>
      </c>
      <c r="C559" s="175" t="s">
        <v>1405</v>
      </c>
      <c r="D559" s="175" t="s">
        <v>2643</v>
      </c>
      <c r="E559" s="204" t="s">
        <v>41</v>
      </c>
      <c r="F559" s="204"/>
      <c r="G559" s="14" t="s">
        <v>24</v>
      </c>
      <c r="H559" s="157">
        <v>5.0639999999999998E-2</v>
      </c>
      <c r="I559" s="158">
        <v>10.64</v>
      </c>
      <c r="J559" s="158">
        <v>0.53</v>
      </c>
    </row>
    <row r="560" spans="1:10" x14ac:dyDescent="0.2">
      <c r="A560" s="175" t="s">
        <v>42</v>
      </c>
      <c r="B560" s="15" t="s">
        <v>2644</v>
      </c>
      <c r="C560" s="175" t="s">
        <v>1422</v>
      </c>
      <c r="D560" s="175" t="s">
        <v>2645</v>
      </c>
      <c r="E560" s="204" t="s">
        <v>41</v>
      </c>
      <c r="F560" s="204"/>
      <c r="G560" s="14" t="s">
        <v>2646</v>
      </c>
      <c r="H560" s="157">
        <v>2.5700000000000001E-2</v>
      </c>
      <c r="I560" s="158">
        <v>8.02</v>
      </c>
      <c r="J560" s="158">
        <v>0.2</v>
      </c>
    </row>
    <row r="561" spans="1:10" x14ac:dyDescent="0.2">
      <c r="A561" s="175" t="s">
        <v>42</v>
      </c>
      <c r="B561" s="15" t="s">
        <v>2647</v>
      </c>
      <c r="C561" s="175" t="s">
        <v>1405</v>
      </c>
      <c r="D561" s="175" t="s">
        <v>2648</v>
      </c>
      <c r="E561" s="204" t="s">
        <v>41</v>
      </c>
      <c r="F561" s="204"/>
      <c r="G561" s="14" t="s">
        <v>27</v>
      </c>
      <c r="H561" s="157">
        <v>2.2280000000000001E-2</v>
      </c>
      <c r="I561" s="158">
        <v>12.94</v>
      </c>
      <c r="J561" s="158">
        <v>0.28000000000000003</v>
      </c>
    </row>
    <row r="562" spans="1:10" x14ac:dyDescent="0.2">
      <c r="A562" s="175" t="s">
        <v>42</v>
      </c>
      <c r="B562" s="15" t="s">
        <v>2649</v>
      </c>
      <c r="C562" s="175" t="s">
        <v>1405</v>
      </c>
      <c r="D562" s="175" t="s">
        <v>2650</v>
      </c>
      <c r="E562" s="204" t="s">
        <v>41</v>
      </c>
      <c r="F562" s="204"/>
      <c r="G562" s="14" t="s">
        <v>24</v>
      </c>
      <c r="H562" s="157">
        <v>0.51993999999999996</v>
      </c>
      <c r="I562" s="158">
        <v>10.64</v>
      </c>
      <c r="J562" s="158">
        <v>5.53</v>
      </c>
    </row>
    <row r="563" spans="1:10" x14ac:dyDescent="0.2">
      <c r="A563" s="175" t="s">
        <v>42</v>
      </c>
      <c r="B563" s="15" t="s">
        <v>2651</v>
      </c>
      <c r="C563" s="175" t="s">
        <v>1405</v>
      </c>
      <c r="D563" s="175" t="s">
        <v>2652</v>
      </c>
      <c r="E563" s="204" t="s">
        <v>41</v>
      </c>
      <c r="F563" s="204"/>
      <c r="G563" s="14" t="s">
        <v>24</v>
      </c>
      <c r="H563" s="157">
        <v>4.1840000000000002E-2</v>
      </c>
      <c r="I563" s="158">
        <v>10.64</v>
      </c>
      <c r="J563" s="158">
        <v>0.44</v>
      </c>
    </row>
    <row r="564" spans="1:10" ht="25.5" x14ac:dyDescent="0.2">
      <c r="A564" s="175" t="s">
        <v>42</v>
      </c>
      <c r="B564" s="15" t="s">
        <v>2653</v>
      </c>
      <c r="C564" s="175" t="s">
        <v>13</v>
      </c>
      <c r="D564" s="175" t="s">
        <v>2654</v>
      </c>
      <c r="E564" s="204" t="s">
        <v>41</v>
      </c>
      <c r="F564" s="204"/>
      <c r="G564" s="14" t="s">
        <v>24</v>
      </c>
      <c r="H564" s="157">
        <v>0.10603</v>
      </c>
      <c r="I564" s="158">
        <v>11.32</v>
      </c>
      <c r="J564" s="158">
        <v>1.2</v>
      </c>
    </row>
    <row r="565" spans="1:10" x14ac:dyDescent="0.2">
      <c r="A565" s="175" t="s">
        <v>42</v>
      </c>
      <c r="B565" s="15" t="s">
        <v>2655</v>
      </c>
      <c r="C565" s="175" t="s">
        <v>1422</v>
      </c>
      <c r="D565" s="175" t="s">
        <v>2656</v>
      </c>
      <c r="E565" s="204" t="s">
        <v>41</v>
      </c>
      <c r="F565" s="204"/>
      <c r="G565" s="14" t="s">
        <v>1009</v>
      </c>
      <c r="H565" s="157">
        <v>0.12463</v>
      </c>
      <c r="I565" s="158">
        <v>53.11</v>
      </c>
      <c r="J565" s="158">
        <v>6.61</v>
      </c>
    </row>
    <row r="566" spans="1:10" x14ac:dyDescent="0.2">
      <c r="A566" s="175" t="s">
        <v>42</v>
      </c>
      <c r="B566" s="15" t="s">
        <v>2657</v>
      </c>
      <c r="C566" s="175" t="s">
        <v>1422</v>
      </c>
      <c r="D566" s="175" t="s">
        <v>2658</v>
      </c>
      <c r="E566" s="204" t="s">
        <v>41</v>
      </c>
      <c r="F566" s="204"/>
      <c r="G566" s="14" t="s">
        <v>1009</v>
      </c>
      <c r="H566" s="157">
        <v>8.2110000000000002E-2</v>
      </c>
      <c r="I566" s="158">
        <v>11.94</v>
      </c>
      <c r="J566" s="158">
        <v>0.98</v>
      </c>
    </row>
    <row r="567" spans="1:10" ht="25.5" x14ac:dyDescent="0.2">
      <c r="A567" s="177"/>
      <c r="B567" s="177"/>
      <c r="C567" s="177"/>
      <c r="D567" s="177"/>
      <c r="E567" s="177" t="s">
        <v>40</v>
      </c>
      <c r="F567" s="13">
        <v>1.51</v>
      </c>
      <c r="G567" s="177" t="s">
        <v>39</v>
      </c>
      <c r="H567" s="13">
        <v>0</v>
      </c>
      <c r="I567" s="177" t="s">
        <v>38</v>
      </c>
      <c r="J567" s="13">
        <v>1.51</v>
      </c>
    </row>
    <row r="568" spans="1:10" ht="15" thickBot="1" x14ac:dyDescent="0.25">
      <c r="A568" s="177"/>
      <c r="B568" s="177"/>
      <c r="C568" s="177"/>
      <c r="D568" s="177"/>
      <c r="E568" s="177" t="s">
        <v>37</v>
      </c>
      <c r="F568" s="13">
        <v>5.88</v>
      </c>
      <c r="G568" s="177"/>
      <c r="H568" s="200" t="s">
        <v>36</v>
      </c>
      <c r="I568" s="200"/>
      <c r="J568" s="13">
        <v>31.62</v>
      </c>
    </row>
    <row r="569" spans="1:10" ht="15" thickTop="1" x14ac:dyDescent="0.2">
      <c r="A569" s="28"/>
      <c r="B569" s="28"/>
      <c r="C569" s="28"/>
      <c r="D569" s="28"/>
      <c r="E569" s="28"/>
      <c r="F569" s="28"/>
      <c r="G569" s="28"/>
      <c r="H569" s="28"/>
      <c r="I569" s="28"/>
      <c r="J569" s="28"/>
    </row>
    <row r="570" spans="1:10" ht="15" x14ac:dyDescent="0.2">
      <c r="A570" s="180" t="s">
        <v>1041</v>
      </c>
      <c r="B570" s="141" t="s">
        <v>2</v>
      </c>
      <c r="C570" s="180" t="s">
        <v>3</v>
      </c>
      <c r="D570" s="180" t="s">
        <v>4</v>
      </c>
      <c r="E570" s="203" t="s">
        <v>50</v>
      </c>
      <c r="F570" s="203"/>
      <c r="G570" s="19" t="s">
        <v>5</v>
      </c>
      <c r="H570" s="141" t="s">
        <v>6</v>
      </c>
      <c r="I570" s="141" t="s">
        <v>7</v>
      </c>
      <c r="J570" s="141" t="s">
        <v>9</v>
      </c>
    </row>
    <row r="571" spans="1:10" ht="25.5" x14ac:dyDescent="0.2">
      <c r="A571" s="179" t="s">
        <v>49</v>
      </c>
      <c r="B571" s="24" t="s">
        <v>1016</v>
      </c>
      <c r="C571" s="179" t="s">
        <v>32</v>
      </c>
      <c r="D571" s="179" t="s">
        <v>1017</v>
      </c>
      <c r="E571" s="202">
        <v>135</v>
      </c>
      <c r="F571" s="202"/>
      <c r="G571" s="25" t="s">
        <v>28</v>
      </c>
      <c r="H571" s="153">
        <v>1</v>
      </c>
      <c r="I571" s="154">
        <v>1430.49</v>
      </c>
      <c r="J571" s="154">
        <v>1430.49</v>
      </c>
    </row>
    <row r="572" spans="1:10" ht="25.5" x14ac:dyDescent="0.2">
      <c r="A572" s="178" t="s">
        <v>44</v>
      </c>
      <c r="B572" s="17" t="s">
        <v>48</v>
      </c>
      <c r="C572" s="178" t="s">
        <v>13</v>
      </c>
      <c r="D572" s="178" t="s">
        <v>47</v>
      </c>
      <c r="E572" s="201" t="s">
        <v>46</v>
      </c>
      <c r="F572" s="201"/>
      <c r="G572" s="16" t="s">
        <v>45</v>
      </c>
      <c r="H572" s="155">
        <v>1.65</v>
      </c>
      <c r="I572" s="156">
        <v>22.58</v>
      </c>
      <c r="J572" s="156">
        <v>37.25</v>
      </c>
    </row>
    <row r="573" spans="1:10" ht="25.5" x14ac:dyDescent="0.2">
      <c r="A573" s="178" t="s">
        <v>44</v>
      </c>
      <c r="B573" s="17" t="s">
        <v>1347</v>
      </c>
      <c r="C573" s="178" t="s">
        <v>13</v>
      </c>
      <c r="D573" s="178" t="s">
        <v>1348</v>
      </c>
      <c r="E573" s="201" t="s">
        <v>46</v>
      </c>
      <c r="F573" s="201"/>
      <c r="G573" s="16" t="s">
        <v>45</v>
      </c>
      <c r="H573" s="155">
        <v>1.65</v>
      </c>
      <c r="I573" s="156">
        <v>30.87</v>
      </c>
      <c r="J573" s="156">
        <v>50.93</v>
      </c>
    </row>
    <row r="574" spans="1:10" ht="25.5" x14ac:dyDescent="0.2">
      <c r="A574" s="178" t="s">
        <v>44</v>
      </c>
      <c r="B574" s="17" t="s">
        <v>1349</v>
      </c>
      <c r="C574" s="178" t="s">
        <v>13</v>
      </c>
      <c r="D574" s="178" t="s">
        <v>1350</v>
      </c>
      <c r="E574" s="201" t="s">
        <v>46</v>
      </c>
      <c r="F574" s="201"/>
      <c r="G574" s="16" t="s">
        <v>45</v>
      </c>
      <c r="H574" s="155">
        <v>1.65</v>
      </c>
      <c r="I574" s="156">
        <v>31.44</v>
      </c>
      <c r="J574" s="156">
        <v>51.87</v>
      </c>
    </row>
    <row r="575" spans="1:10" ht="25.5" x14ac:dyDescent="0.2">
      <c r="A575" s="178" t="s">
        <v>44</v>
      </c>
      <c r="B575" s="17" t="s">
        <v>1515</v>
      </c>
      <c r="C575" s="178" t="s">
        <v>13</v>
      </c>
      <c r="D575" s="178" t="s">
        <v>1516</v>
      </c>
      <c r="E575" s="201" t="s">
        <v>53</v>
      </c>
      <c r="F575" s="201"/>
      <c r="G575" s="16" t="s">
        <v>14</v>
      </c>
      <c r="H575" s="155">
        <v>3.4000000000000002E-2</v>
      </c>
      <c r="I575" s="156">
        <v>538.42999999999995</v>
      </c>
      <c r="J575" s="156">
        <v>18.3</v>
      </c>
    </row>
    <row r="576" spans="1:10" ht="25.5" x14ac:dyDescent="0.2">
      <c r="A576" s="178" t="s">
        <v>44</v>
      </c>
      <c r="B576" s="17" t="s">
        <v>1517</v>
      </c>
      <c r="C576" s="178" t="s">
        <v>13</v>
      </c>
      <c r="D576" s="178" t="s">
        <v>1518</v>
      </c>
      <c r="E576" s="201" t="s">
        <v>53</v>
      </c>
      <c r="F576" s="201"/>
      <c r="G576" s="16" t="s">
        <v>24</v>
      </c>
      <c r="H576" s="155">
        <v>2.69</v>
      </c>
      <c r="I576" s="156">
        <v>20.8</v>
      </c>
      <c r="J576" s="156">
        <v>55.95</v>
      </c>
    </row>
    <row r="577" spans="1:10" ht="25.5" x14ac:dyDescent="0.2">
      <c r="A577" s="175" t="s">
        <v>42</v>
      </c>
      <c r="B577" s="15" t="s">
        <v>1519</v>
      </c>
      <c r="C577" s="175" t="s">
        <v>13</v>
      </c>
      <c r="D577" s="175" t="s">
        <v>1520</v>
      </c>
      <c r="E577" s="204" t="s">
        <v>41</v>
      </c>
      <c r="F577" s="204"/>
      <c r="G577" s="14" t="s">
        <v>20</v>
      </c>
      <c r="H577" s="157">
        <v>1.1399999999999999</v>
      </c>
      <c r="I577" s="158">
        <v>959.4</v>
      </c>
      <c r="J577" s="158">
        <v>1093.71</v>
      </c>
    </row>
    <row r="578" spans="1:10" ht="25.5" x14ac:dyDescent="0.2">
      <c r="A578" s="175" t="s">
        <v>42</v>
      </c>
      <c r="B578" s="15" t="s">
        <v>1521</v>
      </c>
      <c r="C578" s="175" t="s">
        <v>13</v>
      </c>
      <c r="D578" s="175" t="s">
        <v>1522</v>
      </c>
      <c r="E578" s="204" t="s">
        <v>41</v>
      </c>
      <c r="F578" s="204"/>
      <c r="G578" s="14" t="s">
        <v>27</v>
      </c>
      <c r="H578" s="157">
        <v>1</v>
      </c>
      <c r="I578" s="158">
        <v>122.48</v>
      </c>
      <c r="J578" s="158">
        <v>122.48</v>
      </c>
    </row>
    <row r="579" spans="1:10" ht="25.5" x14ac:dyDescent="0.2">
      <c r="A579" s="177"/>
      <c r="B579" s="177"/>
      <c r="C579" s="177"/>
      <c r="D579" s="177"/>
      <c r="E579" s="177" t="s">
        <v>40</v>
      </c>
      <c r="F579" s="13">
        <v>152.83000000000001</v>
      </c>
      <c r="G579" s="177" t="s">
        <v>39</v>
      </c>
      <c r="H579" s="13">
        <v>0</v>
      </c>
      <c r="I579" s="177" t="s">
        <v>38</v>
      </c>
      <c r="J579" s="13">
        <v>152.83000000000001</v>
      </c>
    </row>
    <row r="580" spans="1:10" ht="15" thickBot="1" x14ac:dyDescent="0.25">
      <c r="A580" s="177"/>
      <c r="B580" s="177"/>
      <c r="C580" s="177"/>
      <c r="D580" s="177"/>
      <c r="E580" s="177" t="s">
        <v>37</v>
      </c>
      <c r="F580" s="13">
        <v>326.86</v>
      </c>
      <c r="G580" s="177"/>
      <c r="H580" s="200" t="s">
        <v>36</v>
      </c>
      <c r="I580" s="200"/>
      <c r="J580" s="13">
        <v>1757.35</v>
      </c>
    </row>
    <row r="581" spans="1:10" ht="15" thickTop="1" x14ac:dyDescent="0.2">
      <c r="A581" s="28"/>
      <c r="B581" s="28"/>
      <c r="C581" s="28"/>
      <c r="D581" s="28"/>
      <c r="E581" s="28"/>
      <c r="F581" s="28"/>
      <c r="G581" s="28"/>
      <c r="H581" s="28"/>
      <c r="I581" s="28"/>
      <c r="J581" s="28"/>
    </row>
    <row r="582" spans="1:10" ht="15" x14ac:dyDescent="0.2">
      <c r="A582" s="180" t="s">
        <v>1043</v>
      </c>
      <c r="B582" s="141" t="s">
        <v>2</v>
      </c>
      <c r="C582" s="180" t="s">
        <v>3</v>
      </c>
      <c r="D582" s="180" t="s">
        <v>4</v>
      </c>
      <c r="E582" s="203" t="s">
        <v>50</v>
      </c>
      <c r="F582" s="203"/>
      <c r="G582" s="19" t="s">
        <v>5</v>
      </c>
      <c r="H582" s="141" t="s">
        <v>6</v>
      </c>
      <c r="I582" s="141" t="s">
        <v>7</v>
      </c>
      <c r="J582" s="141" t="s">
        <v>9</v>
      </c>
    </row>
    <row r="583" spans="1:10" ht="25.5" x14ac:dyDescent="0.2">
      <c r="A583" s="179" t="s">
        <v>49</v>
      </c>
      <c r="B583" s="24" t="s">
        <v>1019</v>
      </c>
      <c r="C583" s="179" t="s">
        <v>32</v>
      </c>
      <c r="D583" s="179" t="s">
        <v>1020</v>
      </c>
      <c r="E583" s="202">
        <v>135</v>
      </c>
      <c r="F583" s="202"/>
      <c r="G583" s="25" t="s">
        <v>28</v>
      </c>
      <c r="H583" s="153">
        <v>1</v>
      </c>
      <c r="I583" s="154">
        <v>1577.05</v>
      </c>
      <c r="J583" s="154">
        <v>1577.05</v>
      </c>
    </row>
    <row r="584" spans="1:10" ht="25.5" x14ac:dyDescent="0.2">
      <c r="A584" s="178" t="s">
        <v>44</v>
      </c>
      <c r="B584" s="17" t="s">
        <v>48</v>
      </c>
      <c r="C584" s="178" t="s">
        <v>13</v>
      </c>
      <c r="D584" s="178" t="s">
        <v>47</v>
      </c>
      <c r="E584" s="201" t="s">
        <v>46</v>
      </c>
      <c r="F584" s="201"/>
      <c r="G584" s="16" t="s">
        <v>45</v>
      </c>
      <c r="H584" s="155">
        <v>1.8</v>
      </c>
      <c r="I584" s="156">
        <v>22.58</v>
      </c>
      <c r="J584" s="156">
        <v>40.64</v>
      </c>
    </row>
    <row r="585" spans="1:10" ht="25.5" x14ac:dyDescent="0.2">
      <c r="A585" s="178" t="s">
        <v>44</v>
      </c>
      <c r="B585" s="17" t="s">
        <v>1347</v>
      </c>
      <c r="C585" s="178" t="s">
        <v>13</v>
      </c>
      <c r="D585" s="178" t="s">
        <v>1348</v>
      </c>
      <c r="E585" s="201" t="s">
        <v>46</v>
      </c>
      <c r="F585" s="201"/>
      <c r="G585" s="16" t="s">
        <v>45</v>
      </c>
      <c r="H585" s="155">
        <v>1.8</v>
      </c>
      <c r="I585" s="156">
        <v>30.87</v>
      </c>
      <c r="J585" s="156">
        <v>55.56</v>
      </c>
    </row>
    <row r="586" spans="1:10" ht="25.5" x14ac:dyDescent="0.2">
      <c r="A586" s="178" t="s">
        <v>44</v>
      </c>
      <c r="B586" s="17" t="s">
        <v>1349</v>
      </c>
      <c r="C586" s="178" t="s">
        <v>13</v>
      </c>
      <c r="D586" s="178" t="s">
        <v>1350</v>
      </c>
      <c r="E586" s="201" t="s">
        <v>46</v>
      </c>
      <c r="F586" s="201"/>
      <c r="G586" s="16" t="s">
        <v>45</v>
      </c>
      <c r="H586" s="155">
        <v>1.8</v>
      </c>
      <c r="I586" s="156">
        <v>31.44</v>
      </c>
      <c r="J586" s="156">
        <v>56.59</v>
      </c>
    </row>
    <row r="587" spans="1:10" ht="25.5" x14ac:dyDescent="0.2">
      <c r="A587" s="178" t="s">
        <v>44</v>
      </c>
      <c r="B587" s="17" t="s">
        <v>1515</v>
      </c>
      <c r="C587" s="178" t="s">
        <v>13</v>
      </c>
      <c r="D587" s="178" t="s">
        <v>1516</v>
      </c>
      <c r="E587" s="201" t="s">
        <v>53</v>
      </c>
      <c r="F587" s="201"/>
      <c r="G587" s="16" t="s">
        <v>14</v>
      </c>
      <c r="H587" s="155">
        <v>3.7999999999999999E-2</v>
      </c>
      <c r="I587" s="156">
        <v>538.42999999999995</v>
      </c>
      <c r="J587" s="156">
        <v>20.46</v>
      </c>
    </row>
    <row r="588" spans="1:10" ht="25.5" x14ac:dyDescent="0.2">
      <c r="A588" s="178" t="s">
        <v>44</v>
      </c>
      <c r="B588" s="17" t="s">
        <v>1517</v>
      </c>
      <c r="C588" s="178" t="s">
        <v>13</v>
      </c>
      <c r="D588" s="178" t="s">
        <v>1518</v>
      </c>
      <c r="E588" s="201" t="s">
        <v>53</v>
      </c>
      <c r="F588" s="201"/>
      <c r="G588" s="16" t="s">
        <v>24</v>
      </c>
      <c r="H588" s="155">
        <v>3.024</v>
      </c>
      <c r="I588" s="156">
        <v>20.8</v>
      </c>
      <c r="J588" s="156">
        <v>62.89</v>
      </c>
    </row>
    <row r="589" spans="1:10" ht="25.5" x14ac:dyDescent="0.2">
      <c r="A589" s="175" t="s">
        <v>42</v>
      </c>
      <c r="B589" s="15" t="s">
        <v>1519</v>
      </c>
      <c r="C589" s="175" t="s">
        <v>13</v>
      </c>
      <c r="D589" s="175" t="s">
        <v>1520</v>
      </c>
      <c r="E589" s="204" t="s">
        <v>41</v>
      </c>
      <c r="F589" s="204"/>
      <c r="G589" s="14" t="s">
        <v>20</v>
      </c>
      <c r="H589" s="157">
        <v>1.27</v>
      </c>
      <c r="I589" s="158">
        <v>959.4</v>
      </c>
      <c r="J589" s="158">
        <v>1218.43</v>
      </c>
    </row>
    <row r="590" spans="1:10" ht="25.5" x14ac:dyDescent="0.2">
      <c r="A590" s="175" t="s">
        <v>42</v>
      </c>
      <c r="B590" s="15" t="s">
        <v>1521</v>
      </c>
      <c r="C590" s="175" t="s">
        <v>13</v>
      </c>
      <c r="D590" s="175" t="s">
        <v>1522</v>
      </c>
      <c r="E590" s="204" t="s">
        <v>41</v>
      </c>
      <c r="F590" s="204"/>
      <c r="G590" s="14" t="s">
        <v>27</v>
      </c>
      <c r="H590" s="157">
        <v>1</v>
      </c>
      <c r="I590" s="158">
        <v>122.48</v>
      </c>
      <c r="J590" s="158">
        <v>122.48</v>
      </c>
    </row>
    <row r="591" spans="1:10" ht="25.5" x14ac:dyDescent="0.2">
      <c r="A591" s="177"/>
      <c r="B591" s="177"/>
      <c r="C591" s="177"/>
      <c r="D591" s="177"/>
      <c r="E591" s="177" t="s">
        <v>40</v>
      </c>
      <c r="F591" s="13">
        <v>167.75</v>
      </c>
      <c r="G591" s="177" t="s">
        <v>39</v>
      </c>
      <c r="H591" s="13">
        <v>0</v>
      </c>
      <c r="I591" s="177" t="s">
        <v>38</v>
      </c>
      <c r="J591" s="13">
        <v>167.75</v>
      </c>
    </row>
    <row r="592" spans="1:10" ht="15" thickBot="1" x14ac:dyDescent="0.25">
      <c r="A592" s="177"/>
      <c r="B592" s="177"/>
      <c r="C592" s="177"/>
      <c r="D592" s="177"/>
      <c r="E592" s="177" t="s">
        <v>37</v>
      </c>
      <c r="F592" s="13">
        <v>360.35</v>
      </c>
      <c r="G592" s="177"/>
      <c r="H592" s="200" t="s">
        <v>36</v>
      </c>
      <c r="I592" s="200"/>
      <c r="J592" s="13">
        <v>1937.4</v>
      </c>
    </row>
    <row r="593" spans="1:10" ht="15" thickTop="1" x14ac:dyDescent="0.2">
      <c r="A593" s="28"/>
      <c r="B593" s="28"/>
      <c r="C593" s="28"/>
      <c r="D593" s="28"/>
      <c r="E593" s="28"/>
      <c r="F593" s="28"/>
      <c r="G593" s="28"/>
      <c r="H593" s="28"/>
      <c r="I593" s="28"/>
      <c r="J593" s="28"/>
    </row>
    <row r="594" spans="1:10" ht="15" x14ac:dyDescent="0.2">
      <c r="A594" s="180" t="s">
        <v>1046</v>
      </c>
      <c r="B594" s="141" t="s">
        <v>2</v>
      </c>
      <c r="C594" s="180" t="s">
        <v>3</v>
      </c>
      <c r="D594" s="180" t="s">
        <v>4</v>
      </c>
      <c r="E594" s="203" t="s">
        <v>50</v>
      </c>
      <c r="F594" s="203"/>
      <c r="G594" s="19" t="s">
        <v>5</v>
      </c>
      <c r="H594" s="141" t="s">
        <v>6</v>
      </c>
      <c r="I594" s="141" t="s">
        <v>7</v>
      </c>
      <c r="J594" s="141" t="s">
        <v>9</v>
      </c>
    </row>
    <row r="595" spans="1:10" ht="25.5" x14ac:dyDescent="0.2">
      <c r="A595" s="179" t="s">
        <v>49</v>
      </c>
      <c r="B595" s="24" t="s">
        <v>1022</v>
      </c>
      <c r="C595" s="179" t="s">
        <v>32</v>
      </c>
      <c r="D595" s="179" t="s">
        <v>1023</v>
      </c>
      <c r="E595" s="202">
        <v>135</v>
      </c>
      <c r="F595" s="202"/>
      <c r="G595" s="25" t="s">
        <v>28</v>
      </c>
      <c r="H595" s="153">
        <v>1</v>
      </c>
      <c r="I595" s="154">
        <v>2389.37</v>
      </c>
      <c r="J595" s="154">
        <v>2389.37</v>
      </c>
    </row>
    <row r="596" spans="1:10" ht="25.5" x14ac:dyDescent="0.2">
      <c r="A596" s="178" t="s">
        <v>44</v>
      </c>
      <c r="B596" s="17" t="s">
        <v>48</v>
      </c>
      <c r="C596" s="178" t="s">
        <v>13</v>
      </c>
      <c r="D596" s="178" t="s">
        <v>47</v>
      </c>
      <c r="E596" s="201" t="s">
        <v>46</v>
      </c>
      <c r="F596" s="201"/>
      <c r="G596" s="16" t="s">
        <v>45</v>
      </c>
      <c r="H596" s="155">
        <v>2.8</v>
      </c>
      <c r="I596" s="156">
        <v>22.58</v>
      </c>
      <c r="J596" s="156">
        <v>63.22</v>
      </c>
    </row>
    <row r="597" spans="1:10" ht="25.5" x14ac:dyDescent="0.2">
      <c r="A597" s="178" t="s">
        <v>44</v>
      </c>
      <c r="B597" s="17" t="s">
        <v>1347</v>
      </c>
      <c r="C597" s="178" t="s">
        <v>13</v>
      </c>
      <c r="D597" s="178" t="s">
        <v>1348</v>
      </c>
      <c r="E597" s="201" t="s">
        <v>46</v>
      </c>
      <c r="F597" s="201"/>
      <c r="G597" s="16" t="s">
        <v>45</v>
      </c>
      <c r="H597" s="155">
        <v>2.8</v>
      </c>
      <c r="I597" s="156">
        <v>30.87</v>
      </c>
      <c r="J597" s="156">
        <v>86.43</v>
      </c>
    </row>
    <row r="598" spans="1:10" ht="25.5" x14ac:dyDescent="0.2">
      <c r="A598" s="178" t="s">
        <v>44</v>
      </c>
      <c r="B598" s="17" t="s">
        <v>1349</v>
      </c>
      <c r="C598" s="178" t="s">
        <v>13</v>
      </c>
      <c r="D598" s="178" t="s">
        <v>1350</v>
      </c>
      <c r="E598" s="201" t="s">
        <v>46</v>
      </c>
      <c r="F598" s="201"/>
      <c r="G598" s="16" t="s">
        <v>45</v>
      </c>
      <c r="H598" s="155">
        <v>2.8</v>
      </c>
      <c r="I598" s="156">
        <v>31.44</v>
      </c>
      <c r="J598" s="156">
        <v>88.03</v>
      </c>
    </row>
    <row r="599" spans="1:10" ht="25.5" x14ac:dyDescent="0.2">
      <c r="A599" s="178" t="s">
        <v>44</v>
      </c>
      <c r="B599" s="17" t="s">
        <v>1515</v>
      </c>
      <c r="C599" s="178" t="s">
        <v>13</v>
      </c>
      <c r="D599" s="178" t="s">
        <v>1516</v>
      </c>
      <c r="E599" s="201" t="s">
        <v>53</v>
      </c>
      <c r="F599" s="201"/>
      <c r="G599" s="16" t="s">
        <v>14</v>
      </c>
      <c r="H599" s="155">
        <v>5.8999999999999997E-2</v>
      </c>
      <c r="I599" s="156">
        <v>538.42999999999995</v>
      </c>
      <c r="J599" s="156">
        <v>31.76</v>
      </c>
    </row>
    <row r="600" spans="1:10" ht="25.5" x14ac:dyDescent="0.2">
      <c r="A600" s="178" t="s">
        <v>44</v>
      </c>
      <c r="B600" s="17" t="s">
        <v>1517</v>
      </c>
      <c r="C600" s="178" t="s">
        <v>13</v>
      </c>
      <c r="D600" s="178" t="s">
        <v>1518</v>
      </c>
      <c r="E600" s="201" t="s">
        <v>53</v>
      </c>
      <c r="F600" s="201"/>
      <c r="G600" s="16" t="s">
        <v>24</v>
      </c>
      <c r="H600" s="155">
        <v>4.7039999999999997</v>
      </c>
      <c r="I600" s="156">
        <v>20.8</v>
      </c>
      <c r="J600" s="156">
        <v>97.84</v>
      </c>
    </row>
    <row r="601" spans="1:10" ht="25.5" x14ac:dyDescent="0.2">
      <c r="A601" s="175" t="s">
        <v>42</v>
      </c>
      <c r="B601" s="15" t="s">
        <v>1519</v>
      </c>
      <c r="C601" s="175" t="s">
        <v>13</v>
      </c>
      <c r="D601" s="175" t="s">
        <v>1520</v>
      </c>
      <c r="E601" s="204" t="s">
        <v>41</v>
      </c>
      <c r="F601" s="204"/>
      <c r="G601" s="14" t="s">
        <v>20</v>
      </c>
      <c r="H601" s="157">
        <v>1.98</v>
      </c>
      <c r="I601" s="158">
        <v>959.4</v>
      </c>
      <c r="J601" s="158">
        <v>1899.61</v>
      </c>
    </row>
    <row r="602" spans="1:10" ht="25.5" x14ac:dyDescent="0.2">
      <c r="A602" s="175" t="s">
        <v>42</v>
      </c>
      <c r="B602" s="15" t="s">
        <v>1521</v>
      </c>
      <c r="C602" s="175" t="s">
        <v>13</v>
      </c>
      <c r="D602" s="175" t="s">
        <v>1522</v>
      </c>
      <c r="E602" s="204" t="s">
        <v>41</v>
      </c>
      <c r="F602" s="204"/>
      <c r="G602" s="14" t="s">
        <v>27</v>
      </c>
      <c r="H602" s="157">
        <v>1</v>
      </c>
      <c r="I602" s="158">
        <v>122.48</v>
      </c>
      <c r="J602" s="158">
        <v>122.48</v>
      </c>
    </row>
    <row r="603" spans="1:10" ht="25.5" x14ac:dyDescent="0.2">
      <c r="A603" s="177"/>
      <c r="B603" s="177"/>
      <c r="C603" s="177"/>
      <c r="D603" s="177"/>
      <c r="E603" s="177" t="s">
        <v>40</v>
      </c>
      <c r="F603" s="13">
        <v>260.95</v>
      </c>
      <c r="G603" s="177" t="s">
        <v>39</v>
      </c>
      <c r="H603" s="13">
        <v>0</v>
      </c>
      <c r="I603" s="177" t="s">
        <v>38</v>
      </c>
      <c r="J603" s="13">
        <v>260.95</v>
      </c>
    </row>
    <row r="604" spans="1:10" ht="15" thickBot="1" x14ac:dyDescent="0.25">
      <c r="A604" s="177"/>
      <c r="B604" s="177"/>
      <c r="C604" s="177"/>
      <c r="D604" s="177"/>
      <c r="E604" s="177" t="s">
        <v>37</v>
      </c>
      <c r="F604" s="13">
        <v>545.97</v>
      </c>
      <c r="G604" s="177"/>
      <c r="H604" s="200" t="s">
        <v>36</v>
      </c>
      <c r="I604" s="200"/>
      <c r="J604" s="13">
        <v>2935.34</v>
      </c>
    </row>
    <row r="605" spans="1:10" ht="15" thickTop="1" x14ac:dyDescent="0.2">
      <c r="A605" s="28"/>
      <c r="B605" s="28"/>
      <c r="C605" s="28"/>
      <c r="D605" s="28"/>
      <c r="E605" s="28"/>
      <c r="F605" s="28"/>
      <c r="G605" s="28"/>
      <c r="H605" s="28"/>
      <c r="I605" s="28"/>
      <c r="J605" s="28"/>
    </row>
    <row r="606" spans="1:10" ht="15" x14ac:dyDescent="0.2">
      <c r="A606" s="180" t="s">
        <v>1048</v>
      </c>
      <c r="B606" s="141" t="s">
        <v>2</v>
      </c>
      <c r="C606" s="180" t="s">
        <v>3</v>
      </c>
      <c r="D606" s="180" t="s">
        <v>4</v>
      </c>
      <c r="E606" s="203" t="s">
        <v>50</v>
      </c>
      <c r="F606" s="203"/>
      <c r="G606" s="19" t="s">
        <v>5</v>
      </c>
      <c r="H606" s="141" t="s">
        <v>6</v>
      </c>
      <c r="I606" s="141" t="s">
        <v>7</v>
      </c>
      <c r="J606" s="141" t="s">
        <v>9</v>
      </c>
    </row>
    <row r="607" spans="1:10" ht="25.5" x14ac:dyDescent="0.2">
      <c r="A607" s="179" t="s">
        <v>49</v>
      </c>
      <c r="B607" s="24" t="s">
        <v>1025</v>
      </c>
      <c r="C607" s="179" t="s">
        <v>32</v>
      </c>
      <c r="D607" s="179" t="s">
        <v>1026</v>
      </c>
      <c r="E607" s="202">
        <v>135</v>
      </c>
      <c r="F607" s="202"/>
      <c r="G607" s="25" t="s">
        <v>28</v>
      </c>
      <c r="H607" s="153">
        <v>1</v>
      </c>
      <c r="I607" s="154">
        <v>1871.18</v>
      </c>
      <c r="J607" s="154">
        <v>1871.18</v>
      </c>
    </row>
    <row r="608" spans="1:10" ht="25.5" x14ac:dyDescent="0.2">
      <c r="A608" s="178" t="s">
        <v>44</v>
      </c>
      <c r="B608" s="17" t="s">
        <v>48</v>
      </c>
      <c r="C608" s="178" t="s">
        <v>13</v>
      </c>
      <c r="D608" s="178" t="s">
        <v>47</v>
      </c>
      <c r="E608" s="201" t="s">
        <v>46</v>
      </c>
      <c r="F608" s="201"/>
      <c r="G608" s="16" t="s">
        <v>45</v>
      </c>
      <c r="H608" s="155">
        <v>2.36</v>
      </c>
      <c r="I608" s="156">
        <v>22.58</v>
      </c>
      <c r="J608" s="156">
        <v>53.28</v>
      </c>
    </row>
    <row r="609" spans="1:10" ht="25.5" x14ac:dyDescent="0.2">
      <c r="A609" s="178" t="s">
        <v>44</v>
      </c>
      <c r="B609" s="17" t="s">
        <v>1347</v>
      </c>
      <c r="C609" s="178" t="s">
        <v>13</v>
      </c>
      <c r="D609" s="178" t="s">
        <v>1348</v>
      </c>
      <c r="E609" s="201" t="s">
        <v>46</v>
      </c>
      <c r="F609" s="201"/>
      <c r="G609" s="16" t="s">
        <v>45</v>
      </c>
      <c r="H609" s="155">
        <v>2.36</v>
      </c>
      <c r="I609" s="156">
        <v>30.87</v>
      </c>
      <c r="J609" s="156">
        <v>72.849999999999994</v>
      </c>
    </row>
    <row r="610" spans="1:10" ht="25.5" x14ac:dyDescent="0.2">
      <c r="A610" s="178" t="s">
        <v>44</v>
      </c>
      <c r="B610" s="17" t="s">
        <v>1349</v>
      </c>
      <c r="C610" s="178" t="s">
        <v>13</v>
      </c>
      <c r="D610" s="178" t="s">
        <v>1350</v>
      </c>
      <c r="E610" s="201" t="s">
        <v>46</v>
      </c>
      <c r="F610" s="201"/>
      <c r="G610" s="16" t="s">
        <v>45</v>
      </c>
      <c r="H610" s="155">
        <v>2.36</v>
      </c>
      <c r="I610" s="156">
        <v>31.44</v>
      </c>
      <c r="J610" s="156">
        <v>74.19</v>
      </c>
    </row>
    <row r="611" spans="1:10" ht="25.5" x14ac:dyDescent="0.2">
      <c r="A611" s="178" t="s">
        <v>44</v>
      </c>
      <c r="B611" s="17" t="s">
        <v>1515</v>
      </c>
      <c r="C611" s="178" t="s">
        <v>13</v>
      </c>
      <c r="D611" s="178" t="s">
        <v>1516</v>
      </c>
      <c r="E611" s="201" t="s">
        <v>53</v>
      </c>
      <c r="F611" s="201"/>
      <c r="G611" s="16" t="s">
        <v>14</v>
      </c>
      <c r="H611" s="155">
        <v>0.05</v>
      </c>
      <c r="I611" s="156">
        <v>538.42999999999995</v>
      </c>
      <c r="J611" s="156">
        <v>26.92</v>
      </c>
    </row>
    <row r="612" spans="1:10" ht="25.5" x14ac:dyDescent="0.2">
      <c r="A612" s="178" t="s">
        <v>44</v>
      </c>
      <c r="B612" s="17" t="s">
        <v>1517</v>
      </c>
      <c r="C612" s="178" t="s">
        <v>13</v>
      </c>
      <c r="D612" s="178" t="s">
        <v>1518</v>
      </c>
      <c r="E612" s="201" t="s">
        <v>53</v>
      </c>
      <c r="F612" s="201"/>
      <c r="G612" s="16" t="s">
        <v>24</v>
      </c>
      <c r="H612" s="155">
        <v>3.96</v>
      </c>
      <c r="I612" s="156">
        <v>20.8</v>
      </c>
      <c r="J612" s="156">
        <v>82.36</v>
      </c>
    </row>
    <row r="613" spans="1:10" ht="25.5" x14ac:dyDescent="0.2">
      <c r="A613" s="175" t="s">
        <v>42</v>
      </c>
      <c r="B613" s="15" t="s">
        <v>1519</v>
      </c>
      <c r="C613" s="175" t="s">
        <v>13</v>
      </c>
      <c r="D613" s="175" t="s">
        <v>1520</v>
      </c>
      <c r="E613" s="204" t="s">
        <v>41</v>
      </c>
      <c r="F613" s="204"/>
      <c r="G613" s="14" t="s">
        <v>20</v>
      </c>
      <c r="H613" s="157">
        <v>1.5</v>
      </c>
      <c r="I613" s="158">
        <v>959.4</v>
      </c>
      <c r="J613" s="158">
        <v>1439.1</v>
      </c>
    </row>
    <row r="614" spans="1:10" ht="25.5" x14ac:dyDescent="0.2">
      <c r="A614" s="175" t="s">
        <v>42</v>
      </c>
      <c r="B614" s="15" t="s">
        <v>1521</v>
      </c>
      <c r="C614" s="175" t="s">
        <v>13</v>
      </c>
      <c r="D614" s="175" t="s">
        <v>1522</v>
      </c>
      <c r="E614" s="204" t="s">
        <v>41</v>
      </c>
      <c r="F614" s="204"/>
      <c r="G614" s="14" t="s">
        <v>27</v>
      </c>
      <c r="H614" s="157">
        <v>1</v>
      </c>
      <c r="I614" s="158">
        <v>122.48</v>
      </c>
      <c r="J614" s="158">
        <v>122.48</v>
      </c>
    </row>
    <row r="615" spans="1:10" ht="25.5" x14ac:dyDescent="0.2">
      <c r="A615" s="177"/>
      <c r="B615" s="177"/>
      <c r="C615" s="177"/>
      <c r="D615" s="177"/>
      <c r="E615" s="177" t="s">
        <v>40</v>
      </c>
      <c r="F615" s="13">
        <v>219.92000000000002</v>
      </c>
      <c r="G615" s="177" t="s">
        <v>39</v>
      </c>
      <c r="H615" s="13">
        <v>0</v>
      </c>
      <c r="I615" s="177" t="s">
        <v>38</v>
      </c>
      <c r="J615" s="13">
        <v>219.92000000000002</v>
      </c>
    </row>
    <row r="616" spans="1:10" ht="15" thickBot="1" x14ac:dyDescent="0.25">
      <c r="A616" s="177"/>
      <c r="B616" s="177"/>
      <c r="C616" s="177"/>
      <c r="D616" s="177"/>
      <c r="E616" s="177" t="s">
        <v>37</v>
      </c>
      <c r="F616" s="13">
        <v>427.56</v>
      </c>
      <c r="G616" s="177"/>
      <c r="H616" s="200" t="s">
        <v>36</v>
      </c>
      <c r="I616" s="200"/>
      <c r="J616" s="13">
        <v>2298.7399999999998</v>
      </c>
    </row>
    <row r="617" spans="1:10" ht="15" thickTop="1" x14ac:dyDescent="0.2">
      <c r="A617" s="28"/>
      <c r="B617" s="28"/>
      <c r="C617" s="28"/>
      <c r="D617" s="28"/>
      <c r="E617" s="28"/>
      <c r="F617" s="28"/>
      <c r="G617" s="28"/>
      <c r="H617" s="28"/>
      <c r="I617" s="28"/>
      <c r="J617" s="28"/>
    </row>
    <row r="618" spans="1:10" ht="15" x14ac:dyDescent="0.2">
      <c r="A618" s="180" t="s">
        <v>1696</v>
      </c>
      <c r="B618" s="141" t="s">
        <v>2</v>
      </c>
      <c r="C618" s="180" t="s">
        <v>3</v>
      </c>
      <c r="D618" s="180" t="s">
        <v>4</v>
      </c>
      <c r="E618" s="203" t="s">
        <v>50</v>
      </c>
      <c r="F618" s="203"/>
      <c r="G618" s="19" t="s">
        <v>5</v>
      </c>
      <c r="H618" s="141" t="s">
        <v>6</v>
      </c>
      <c r="I618" s="141" t="s">
        <v>7</v>
      </c>
      <c r="J618" s="141" t="s">
        <v>9</v>
      </c>
    </row>
    <row r="619" spans="1:10" ht="25.5" x14ac:dyDescent="0.2">
      <c r="A619" s="179" t="s">
        <v>49</v>
      </c>
      <c r="B619" s="24" t="s">
        <v>1028</v>
      </c>
      <c r="C619" s="179" t="s">
        <v>32</v>
      </c>
      <c r="D619" s="179" t="s">
        <v>1029</v>
      </c>
      <c r="E619" s="202">
        <v>135</v>
      </c>
      <c r="F619" s="202"/>
      <c r="G619" s="25" t="s">
        <v>28</v>
      </c>
      <c r="H619" s="153">
        <v>1</v>
      </c>
      <c r="I619" s="154">
        <v>3032.17</v>
      </c>
      <c r="J619" s="154">
        <v>3032.17</v>
      </c>
    </row>
    <row r="620" spans="1:10" ht="25.5" x14ac:dyDescent="0.2">
      <c r="A620" s="178" t="s">
        <v>44</v>
      </c>
      <c r="B620" s="17" t="s">
        <v>48</v>
      </c>
      <c r="C620" s="178" t="s">
        <v>13</v>
      </c>
      <c r="D620" s="178" t="s">
        <v>47</v>
      </c>
      <c r="E620" s="201" t="s">
        <v>46</v>
      </c>
      <c r="F620" s="201"/>
      <c r="G620" s="16" t="s">
        <v>45</v>
      </c>
      <c r="H620" s="155">
        <v>2.8</v>
      </c>
      <c r="I620" s="156">
        <v>22.58</v>
      </c>
      <c r="J620" s="156">
        <v>63.22</v>
      </c>
    </row>
    <row r="621" spans="1:10" ht="25.5" x14ac:dyDescent="0.2">
      <c r="A621" s="178" t="s">
        <v>44</v>
      </c>
      <c r="B621" s="17" t="s">
        <v>1347</v>
      </c>
      <c r="C621" s="178" t="s">
        <v>13</v>
      </c>
      <c r="D621" s="178" t="s">
        <v>1348</v>
      </c>
      <c r="E621" s="201" t="s">
        <v>46</v>
      </c>
      <c r="F621" s="201"/>
      <c r="G621" s="16" t="s">
        <v>45</v>
      </c>
      <c r="H621" s="155">
        <v>2.8</v>
      </c>
      <c r="I621" s="156">
        <v>30.87</v>
      </c>
      <c r="J621" s="156">
        <v>86.43</v>
      </c>
    </row>
    <row r="622" spans="1:10" ht="25.5" x14ac:dyDescent="0.2">
      <c r="A622" s="178" t="s">
        <v>44</v>
      </c>
      <c r="B622" s="17" t="s">
        <v>1349</v>
      </c>
      <c r="C622" s="178" t="s">
        <v>13</v>
      </c>
      <c r="D622" s="178" t="s">
        <v>1350</v>
      </c>
      <c r="E622" s="201" t="s">
        <v>46</v>
      </c>
      <c r="F622" s="201"/>
      <c r="G622" s="16" t="s">
        <v>45</v>
      </c>
      <c r="H622" s="155">
        <v>2.8</v>
      </c>
      <c r="I622" s="156">
        <v>31.44</v>
      </c>
      <c r="J622" s="156">
        <v>88.03</v>
      </c>
    </row>
    <row r="623" spans="1:10" ht="25.5" x14ac:dyDescent="0.2">
      <c r="A623" s="178" t="s">
        <v>44</v>
      </c>
      <c r="B623" s="17" t="s">
        <v>1515</v>
      </c>
      <c r="C623" s="178" t="s">
        <v>13</v>
      </c>
      <c r="D623" s="178" t="s">
        <v>1516</v>
      </c>
      <c r="E623" s="201" t="s">
        <v>53</v>
      </c>
      <c r="F623" s="201"/>
      <c r="G623" s="16" t="s">
        <v>14</v>
      </c>
      <c r="H623" s="155">
        <v>5.8999999999999997E-2</v>
      </c>
      <c r="I623" s="156">
        <v>538.42999999999995</v>
      </c>
      <c r="J623" s="156">
        <v>31.76</v>
      </c>
    </row>
    <row r="624" spans="1:10" ht="25.5" x14ac:dyDescent="0.2">
      <c r="A624" s="178" t="s">
        <v>44</v>
      </c>
      <c r="B624" s="17" t="s">
        <v>1517</v>
      </c>
      <c r="C624" s="178" t="s">
        <v>13</v>
      </c>
      <c r="D624" s="178" t="s">
        <v>1518</v>
      </c>
      <c r="E624" s="201" t="s">
        <v>53</v>
      </c>
      <c r="F624" s="201"/>
      <c r="G624" s="16" t="s">
        <v>24</v>
      </c>
      <c r="H624" s="155">
        <v>4.7039999999999997</v>
      </c>
      <c r="I624" s="156">
        <v>20.8</v>
      </c>
      <c r="J624" s="156">
        <v>97.84</v>
      </c>
    </row>
    <row r="625" spans="1:10" ht="25.5" x14ac:dyDescent="0.2">
      <c r="A625" s="175" t="s">
        <v>42</v>
      </c>
      <c r="B625" s="15" t="s">
        <v>1519</v>
      </c>
      <c r="C625" s="175" t="s">
        <v>13</v>
      </c>
      <c r="D625" s="175" t="s">
        <v>1520</v>
      </c>
      <c r="E625" s="204" t="s">
        <v>41</v>
      </c>
      <c r="F625" s="204"/>
      <c r="G625" s="14" t="s">
        <v>20</v>
      </c>
      <c r="H625" s="157">
        <v>2.65</v>
      </c>
      <c r="I625" s="158">
        <v>959.4</v>
      </c>
      <c r="J625" s="158">
        <v>2542.41</v>
      </c>
    </row>
    <row r="626" spans="1:10" ht="25.5" x14ac:dyDescent="0.2">
      <c r="A626" s="175" t="s">
        <v>42</v>
      </c>
      <c r="B626" s="15" t="s">
        <v>1521</v>
      </c>
      <c r="C626" s="175" t="s">
        <v>13</v>
      </c>
      <c r="D626" s="175" t="s">
        <v>1522</v>
      </c>
      <c r="E626" s="204" t="s">
        <v>41</v>
      </c>
      <c r="F626" s="204"/>
      <c r="G626" s="14" t="s">
        <v>27</v>
      </c>
      <c r="H626" s="157">
        <v>1</v>
      </c>
      <c r="I626" s="158">
        <v>122.48</v>
      </c>
      <c r="J626" s="158">
        <v>122.48</v>
      </c>
    </row>
    <row r="627" spans="1:10" ht="25.5" x14ac:dyDescent="0.2">
      <c r="A627" s="177"/>
      <c r="B627" s="177"/>
      <c r="C627" s="177"/>
      <c r="D627" s="177"/>
      <c r="E627" s="177" t="s">
        <v>40</v>
      </c>
      <c r="F627" s="13">
        <v>260.95</v>
      </c>
      <c r="G627" s="177" t="s">
        <v>39</v>
      </c>
      <c r="H627" s="13">
        <v>0</v>
      </c>
      <c r="I627" s="177" t="s">
        <v>38</v>
      </c>
      <c r="J627" s="13">
        <v>260.95</v>
      </c>
    </row>
    <row r="628" spans="1:10" ht="15" thickBot="1" x14ac:dyDescent="0.25">
      <c r="A628" s="177"/>
      <c r="B628" s="177"/>
      <c r="C628" s="177"/>
      <c r="D628" s="177"/>
      <c r="E628" s="177" t="s">
        <v>37</v>
      </c>
      <c r="F628" s="13">
        <v>692.85</v>
      </c>
      <c r="G628" s="177"/>
      <c r="H628" s="200" t="s">
        <v>36</v>
      </c>
      <c r="I628" s="200"/>
      <c r="J628" s="13">
        <v>3725.02</v>
      </c>
    </row>
    <row r="629" spans="1:10" ht="15" thickTop="1" x14ac:dyDescent="0.2">
      <c r="A629" s="28"/>
      <c r="B629" s="28"/>
      <c r="C629" s="28"/>
      <c r="D629" s="28"/>
      <c r="E629" s="28"/>
      <c r="F629" s="28"/>
      <c r="G629" s="28"/>
      <c r="H629" s="28"/>
      <c r="I629" s="28"/>
      <c r="J629" s="28"/>
    </row>
    <row r="630" spans="1:10" ht="15" x14ac:dyDescent="0.2">
      <c r="A630" s="180" t="s">
        <v>1697</v>
      </c>
      <c r="B630" s="141" t="s">
        <v>2</v>
      </c>
      <c r="C630" s="180" t="s">
        <v>3</v>
      </c>
      <c r="D630" s="180" t="s">
        <v>4</v>
      </c>
      <c r="E630" s="203" t="s">
        <v>50</v>
      </c>
      <c r="F630" s="203"/>
      <c r="G630" s="19" t="s">
        <v>5</v>
      </c>
      <c r="H630" s="141" t="s">
        <v>6</v>
      </c>
      <c r="I630" s="141" t="s">
        <v>7</v>
      </c>
      <c r="J630" s="141" t="s">
        <v>9</v>
      </c>
    </row>
    <row r="631" spans="1:10" ht="25.5" x14ac:dyDescent="0.2">
      <c r="A631" s="179" t="s">
        <v>49</v>
      </c>
      <c r="B631" s="24" t="s">
        <v>1031</v>
      </c>
      <c r="C631" s="179" t="s">
        <v>32</v>
      </c>
      <c r="D631" s="179" t="s">
        <v>1032</v>
      </c>
      <c r="E631" s="202">
        <v>190</v>
      </c>
      <c r="F631" s="202"/>
      <c r="G631" s="25" t="s">
        <v>17</v>
      </c>
      <c r="H631" s="153">
        <v>1</v>
      </c>
      <c r="I631" s="154">
        <v>1651.68</v>
      </c>
      <c r="J631" s="154">
        <v>1651.68</v>
      </c>
    </row>
    <row r="632" spans="1:10" ht="25.5" x14ac:dyDescent="0.2">
      <c r="A632" s="178" t="s">
        <v>44</v>
      </c>
      <c r="B632" s="17" t="s">
        <v>48</v>
      </c>
      <c r="C632" s="178" t="s">
        <v>13</v>
      </c>
      <c r="D632" s="178" t="s">
        <v>47</v>
      </c>
      <c r="E632" s="201" t="s">
        <v>46</v>
      </c>
      <c r="F632" s="201"/>
      <c r="G632" s="16" t="s">
        <v>45</v>
      </c>
      <c r="H632" s="155">
        <v>1.1220000000000001</v>
      </c>
      <c r="I632" s="156">
        <v>22.58</v>
      </c>
      <c r="J632" s="156">
        <v>25.33</v>
      </c>
    </row>
    <row r="633" spans="1:10" ht="25.5" x14ac:dyDescent="0.2">
      <c r="A633" s="178" t="s">
        <v>44</v>
      </c>
      <c r="B633" s="17" t="s">
        <v>1347</v>
      </c>
      <c r="C633" s="178" t="s">
        <v>13</v>
      </c>
      <c r="D633" s="178" t="s">
        <v>1348</v>
      </c>
      <c r="E633" s="201" t="s">
        <v>46</v>
      </c>
      <c r="F633" s="201"/>
      <c r="G633" s="16" t="s">
        <v>45</v>
      </c>
      <c r="H633" s="155">
        <v>1.1220000000000001</v>
      </c>
      <c r="I633" s="156">
        <v>30.87</v>
      </c>
      <c r="J633" s="156">
        <v>34.630000000000003</v>
      </c>
    </row>
    <row r="634" spans="1:10" x14ac:dyDescent="0.2">
      <c r="A634" s="175" t="s">
        <v>42</v>
      </c>
      <c r="B634" s="15" t="s">
        <v>1523</v>
      </c>
      <c r="C634" s="175" t="s">
        <v>13</v>
      </c>
      <c r="D634" s="175" t="s">
        <v>1524</v>
      </c>
      <c r="E634" s="204" t="s">
        <v>41</v>
      </c>
      <c r="F634" s="204"/>
      <c r="G634" s="14" t="s">
        <v>24</v>
      </c>
      <c r="H634" s="157">
        <v>10.86</v>
      </c>
      <c r="I634" s="158">
        <v>0.67</v>
      </c>
      <c r="J634" s="158">
        <v>7.27</v>
      </c>
    </row>
    <row r="635" spans="1:10" ht="25.5" x14ac:dyDescent="0.2">
      <c r="A635" s="175" t="s">
        <v>42</v>
      </c>
      <c r="B635" s="15" t="s">
        <v>1525</v>
      </c>
      <c r="C635" s="175" t="s">
        <v>13</v>
      </c>
      <c r="D635" s="175" t="s">
        <v>1526</v>
      </c>
      <c r="E635" s="204" t="s">
        <v>41</v>
      </c>
      <c r="F635" s="204"/>
      <c r="G635" s="14" t="s">
        <v>14</v>
      </c>
      <c r="H635" s="157">
        <v>1.9E-2</v>
      </c>
      <c r="I635" s="158">
        <v>157.02000000000001</v>
      </c>
      <c r="J635" s="158">
        <v>2.98</v>
      </c>
    </row>
    <row r="636" spans="1:10" ht="25.5" x14ac:dyDescent="0.2">
      <c r="A636" s="175" t="s">
        <v>42</v>
      </c>
      <c r="B636" s="15" t="s">
        <v>1527</v>
      </c>
      <c r="C636" s="175" t="s">
        <v>13</v>
      </c>
      <c r="D636" s="175" t="s">
        <v>1528</v>
      </c>
      <c r="E636" s="204" t="s">
        <v>41</v>
      </c>
      <c r="F636" s="204"/>
      <c r="G636" s="14" t="s">
        <v>14</v>
      </c>
      <c r="H636" s="157">
        <v>2.1999999999999999E-2</v>
      </c>
      <c r="I636" s="158">
        <v>106.93</v>
      </c>
      <c r="J636" s="158">
        <v>2.35</v>
      </c>
    </row>
    <row r="637" spans="1:10" ht="25.5" x14ac:dyDescent="0.2">
      <c r="A637" s="175" t="s">
        <v>42</v>
      </c>
      <c r="B637" s="15" t="s">
        <v>1529</v>
      </c>
      <c r="C637" s="175" t="s">
        <v>13</v>
      </c>
      <c r="D637" s="175" t="s">
        <v>1530</v>
      </c>
      <c r="E637" s="204" t="s">
        <v>41</v>
      </c>
      <c r="F637" s="204"/>
      <c r="G637" s="14" t="s">
        <v>27</v>
      </c>
      <c r="H637" s="157">
        <v>2</v>
      </c>
      <c r="I637" s="158">
        <v>22.04</v>
      </c>
      <c r="J637" s="158">
        <v>44.08</v>
      </c>
    </row>
    <row r="638" spans="1:10" ht="25.5" x14ac:dyDescent="0.2">
      <c r="A638" s="175" t="s">
        <v>42</v>
      </c>
      <c r="B638" s="15" t="s">
        <v>1519</v>
      </c>
      <c r="C638" s="175" t="s">
        <v>13</v>
      </c>
      <c r="D638" s="175" t="s">
        <v>1520</v>
      </c>
      <c r="E638" s="204" t="s">
        <v>41</v>
      </c>
      <c r="F638" s="204"/>
      <c r="G638" s="14" t="s">
        <v>20</v>
      </c>
      <c r="H638" s="157">
        <v>1.6</v>
      </c>
      <c r="I638" s="158">
        <v>959.4</v>
      </c>
      <c r="J638" s="158">
        <v>1535.04</v>
      </c>
    </row>
    <row r="639" spans="1:10" ht="25.5" x14ac:dyDescent="0.2">
      <c r="A639" s="177"/>
      <c r="B639" s="177"/>
      <c r="C639" s="177"/>
      <c r="D639" s="177"/>
      <c r="E639" s="177" t="s">
        <v>40</v>
      </c>
      <c r="F639" s="13">
        <v>50.89</v>
      </c>
      <c r="G639" s="177" t="s">
        <v>39</v>
      </c>
      <c r="H639" s="13">
        <v>0</v>
      </c>
      <c r="I639" s="177" t="s">
        <v>38</v>
      </c>
      <c r="J639" s="13">
        <v>50.89</v>
      </c>
    </row>
    <row r="640" spans="1:10" ht="15" thickBot="1" x14ac:dyDescent="0.25">
      <c r="A640" s="177"/>
      <c r="B640" s="177"/>
      <c r="C640" s="177"/>
      <c r="D640" s="177"/>
      <c r="E640" s="177" t="s">
        <v>37</v>
      </c>
      <c r="F640" s="13">
        <v>377.4</v>
      </c>
      <c r="G640" s="177"/>
      <c r="H640" s="200" t="s">
        <v>36</v>
      </c>
      <c r="I640" s="200"/>
      <c r="J640" s="13">
        <v>2029.08</v>
      </c>
    </row>
    <row r="641" spans="1:10" ht="15" thickTop="1" x14ac:dyDescent="0.2">
      <c r="A641" s="28"/>
      <c r="B641" s="28"/>
      <c r="C641" s="28"/>
      <c r="D641" s="28"/>
      <c r="E641" s="28"/>
      <c r="F641" s="28"/>
      <c r="G641" s="28"/>
      <c r="H641" s="28"/>
      <c r="I641" s="28"/>
      <c r="J641" s="28"/>
    </row>
    <row r="642" spans="1:10" ht="15" x14ac:dyDescent="0.2">
      <c r="A642" s="180" t="s">
        <v>1698</v>
      </c>
      <c r="B642" s="141" t="s">
        <v>2</v>
      </c>
      <c r="C642" s="180" t="s">
        <v>3</v>
      </c>
      <c r="D642" s="180" t="s">
        <v>4</v>
      </c>
      <c r="E642" s="203" t="s">
        <v>50</v>
      </c>
      <c r="F642" s="203"/>
      <c r="G642" s="19" t="s">
        <v>5</v>
      </c>
      <c r="H642" s="141" t="s">
        <v>6</v>
      </c>
      <c r="I642" s="141" t="s">
        <v>7</v>
      </c>
      <c r="J642" s="141" t="s">
        <v>9</v>
      </c>
    </row>
    <row r="643" spans="1:10" ht="25.5" x14ac:dyDescent="0.2">
      <c r="A643" s="179" t="s">
        <v>49</v>
      </c>
      <c r="B643" s="24" t="s">
        <v>1033</v>
      </c>
      <c r="C643" s="179" t="s">
        <v>32</v>
      </c>
      <c r="D643" s="179" t="s">
        <v>1034</v>
      </c>
      <c r="E643" s="202">
        <v>135</v>
      </c>
      <c r="F643" s="202"/>
      <c r="G643" s="25" t="s">
        <v>28</v>
      </c>
      <c r="H643" s="153">
        <v>1</v>
      </c>
      <c r="I643" s="154">
        <v>309.60000000000002</v>
      </c>
      <c r="J643" s="154">
        <v>309.60000000000002</v>
      </c>
    </row>
    <row r="644" spans="1:10" ht="25.5" x14ac:dyDescent="0.2">
      <c r="A644" s="178" t="s">
        <v>44</v>
      </c>
      <c r="B644" s="17" t="s">
        <v>48</v>
      </c>
      <c r="C644" s="178" t="s">
        <v>13</v>
      </c>
      <c r="D644" s="178" t="s">
        <v>47</v>
      </c>
      <c r="E644" s="201" t="s">
        <v>46</v>
      </c>
      <c r="F644" s="201"/>
      <c r="G644" s="16" t="s">
        <v>45</v>
      </c>
      <c r="H644" s="155">
        <v>2.36</v>
      </c>
      <c r="I644" s="156">
        <v>22.58</v>
      </c>
      <c r="J644" s="156">
        <v>53.28</v>
      </c>
    </row>
    <row r="645" spans="1:10" ht="25.5" x14ac:dyDescent="0.2">
      <c r="A645" s="178" t="s">
        <v>44</v>
      </c>
      <c r="B645" s="17" t="s">
        <v>1347</v>
      </c>
      <c r="C645" s="178" t="s">
        <v>13</v>
      </c>
      <c r="D645" s="178" t="s">
        <v>1348</v>
      </c>
      <c r="E645" s="201" t="s">
        <v>46</v>
      </c>
      <c r="F645" s="201"/>
      <c r="G645" s="16" t="s">
        <v>45</v>
      </c>
      <c r="H645" s="155">
        <v>2.36</v>
      </c>
      <c r="I645" s="156">
        <v>30.87</v>
      </c>
      <c r="J645" s="156">
        <v>72.849999999999994</v>
      </c>
    </row>
    <row r="646" spans="1:10" ht="25.5" x14ac:dyDescent="0.2">
      <c r="A646" s="178" t="s">
        <v>44</v>
      </c>
      <c r="B646" s="17" t="s">
        <v>1349</v>
      </c>
      <c r="C646" s="178" t="s">
        <v>13</v>
      </c>
      <c r="D646" s="178" t="s">
        <v>1350</v>
      </c>
      <c r="E646" s="201" t="s">
        <v>46</v>
      </c>
      <c r="F646" s="201"/>
      <c r="G646" s="16" t="s">
        <v>45</v>
      </c>
      <c r="H646" s="155">
        <v>2.36</v>
      </c>
      <c r="I646" s="156">
        <v>31.44</v>
      </c>
      <c r="J646" s="156">
        <v>74.19</v>
      </c>
    </row>
    <row r="647" spans="1:10" ht="25.5" x14ac:dyDescent="0.2">
      <c r="A647" s="178" t="s">
        <v>44</v>
      </c>
      <c r="B647" s="17" t="s">
        <v>1515</v>
      </c>
      <c r="C647" s="178" t="s">
        <v>13</v>
      </c>
      <c r="D647" s="178" t="s">
        <v>1516</v>
      </c>
      <c r="E647" s="201" t="s">
        <v>53</v>
      </c>
      <c r="F647" s="201"/>
      <c r="G647" s="16" t="s">
        <v>14</v>
      </c>
      <c r="H647" s="155">
        <v>0.05</v>
      </c>
      <c r="I647" s="156">
        <v>538.42999999999995</v>
      </c>
      <c r="J647" s="156">
        <v>26.92</v>
      </c>
    </row>
    <row r="648" spans="1:10" ht="25.5" x14ac:dyDescent="0.2">
      <c r="A648" s="178" t="s">
        <v>44</v>
      </c>
      <c r="B648" s="17" t="s">
        <v>1517</v>
      </c>
      <c r="C648" s="178" t="s">
        <v>13</v>
      </c>
      <c r="D648" s="178" t="s">
        <v>1518</v>
      </c>
      <c r="E648" s="201" t="s">
        <v>53</v>
      </c>
      <c r="F648" s="201"/>
      <c r="G648" s="16" t="s">
        <v>24</v>
      </c>
      <c r="H648" s="155">
        <v>3.96</v>
      </c>
      <c r="I648" s="156">
        <v>20.8</v>
      </c>
      <c r="J648" s="156">
        <v>82.36</v>
      </c>
    </row>
    <row r="649" spans="1:10" ht="25.5" x14ac:dyDescent="0.2">
      <c r="A649" s="177"/>
      <c r="B649" s="177"/>
      <c r="C649" s="177"/>
      <c r="D649" s="177"/>
      <c r="E649" s="177" t="s">
        <v>40</v>
      </c>
      <c r="F649" s="13">
        <v>219.92000000000002</v>
      </c>
      <c r="G649" s="177" t="s">
        <v>39</v>
      </c>
      <c r="H649" s="13">
        <v>0</v>
      </c>
      <c r="I649" s="177" t="s">
        <v>38</v>
      </c>
      <c r="J649" s="13">
        <v>219.92000000000002</v>
      </c>
    </row>
    <row r="650" spans="1:10" ht="15" thickBot="1" x14ac:dyDescent="0.25">
      <c r="A650" s="177"/>
      <c r="B650" s="177"/>
      <c r="C650" s="177"/>
      <c r="D650" s="177"/>
      <c r="E650" s="177" t="s">
        <v>37</v>
      </c>
      <c r="F650" s="13">
        <v>70.739999999999995</v>
      </c>
      <c r="G650" s="177"/>
      <c r="H650" s="200" t="s">
        <v>36</v>
      </c>
      <c r="I650" s="200"/>
      <c r="J650" s="13">
        <v>380.34</v>
      </c>
    </row>
    <row r="651" spans="1:10" ht="15" thickTop="1" x14ac:dyDescent="0.2">
      <c r="A651" s="28"/>
      <c r="B651" s="28"/>
      <c r="C651" s="28"/>
      <c r="D651" s="28"/>
      <c r="E651" s="28"/>
      <c r="F651" s="28"/>
      <c r="G651" s="28"/>
      <c r="H651" s="28"/>
      <c r="I651" s="28"/>
      <c r="J651" s="28"/>
    </row>
    <row r="652" spans="1:10" ht="15" x14ac:dyDescent="0.2">
      <c r="A652" s="180" t="s">
        <v>1699</v>
      </c>
      <c r="B652" s="141" t="s">
        <v>2</v>
      </c>
      <c r="C652" s="180" t="s">
        <v>3</v>
      </c>
      <c r="D652" s="180" t="s">
        <v>4</v>
      </c>
      <c r="E652" s="203" t="s">
        <v>50</v>
      </c>
      <c r="F652" s="203"/>
      <c r="G652" s="19" t="s">
        <v>5</v>
      </c>
      <c r="H652" s="141" t="s">
        <v>6</v>
      </c>
      <c r="I652" s="141" t="s">
        <v>7</v>
      </c>
      <c r="J652" s="141" t="s">
        <v>9</v>
      </c>
    </row>
    <row r="653" spans="1:10" ht="63.75" x14ac:dyDescent="0.2">
      <c r="A653" s="179" t="s">
        <v>49</v>
      </c>
      <c r="B653" s="24" t="s">
        <v>1035</v>
      </c>
      <c r="C653" s="179" t="s">
        <v>32</v>
      </c>
      <c r="D653" s="179" t="s">
        <v>1036</v>
      </c>
      <c r="E653" s="202" t="s">
        <v>1122</v>
      </c>
      <c r="F653" s="202"/>
      <c r="G653" s="25" t="s">
        <v>17</v>
      </c>
      <c r="H653" s="153">
        <v>1</v>
      </c>
      <c r="I653" s="154">
        <v>168.42</v>
      </c>
      <c r="J653" s="154">
        <v>168.42</v>
      </c>
    </row>
    <row r="654" spans="1:10" ht="25.5" x14ac:dyDescent="0.2">
      <c r="A654" s="178" t="s">
        <v>44</v>
      </c>
      <c r="B654" s="17" t="s">
        <v>1531</v>
      </c>
      <c r="C654" s="178" t="s">
        <v>13</v>
      </c>
      <c r="D654" s="178" t="s">
        <v>1532</v>
      </c>
      <c r="E654" s="201" t="s">
        <v>46</v>
      </c>
      <c r="F654" s="201"/>
      <c r="G654" s="16" t="s">
        <v>45</v>
      </c>
      <c r="H654" s="155">
        <v>0.72599999999999998</v>
      </c>
      <c r="I654" s="156">
        <v>26.57</v>
      </c>
      <c r="J654" s="156">
        <v>19.28</v>
      </c>
    </row>
    <row r="655" spans="1:10" ht="25.5" x14ac:dyDescent="0.2">
      <c r="A655" s="178" t="s">
        <v>44</v>
      </c>
      <c r="B655" s="17" t="s">
        <v>48</v>
      </c>
      <c r="C655" s="178" t="s">
        <v>13</v>
      </c>
      <c r="D655" s="178" t="s">
        <v>47</v>
      </c>
      <c r="E655" s="201" t="s">
        <v>46</v>
      </c>
      <c r="F655" s="201"/>
      <c r="G655" s="16" t="s">
        <v>45</v>
      </c>
      <c r="H655" s="155">
        <v>0.23699999999999999</v>
      </c>
      <c r="I655" s="156">
        <v>22.58</v>
      </c>
      <c r="J655" s="156">
        <v>5.35</v>
      </c>
    </row>
    <row r="656" spans="1:10" ht="25.5" x14ac:dyDescent="0.2">
      <c r="A656" s="175" t="s">
        <v>42</v>
      </c>
      <c r="B656" s="15" t="s">
        <v>1533</v>
      </c>
      <c r="C656" s="175" t="s">
        <v>13</v>
      </c>
      <c r="D656" s="175" t="s">
        <v>1534</v>
      </c>
      <c r="E656" s="204" t="s">
        <v>41</v>
      </c>
      <c r="F656" s="204"/>
      <c r="G656" s="14" t="s">
        <v>1535</v>
      </c>
      <c r="H656" s="157">
        <v>5.9200000000000003E-2</v>
      </c>
      <c r="I656" s="158">
        <v>50.43</v>
      </c>
      <c r="J656" s="158">
        <v>2.98</v>
      </c>
    </row>
    <row r="657" spans="1:10" ht="25.5" x14ac:dyDescent="0.2">
      <c r="A657" s="175" t="s">
        <v>42</v>
      </c>
      <c r="B657" s="15" t="s">
        <v>1536</v>
      </c>
      <c r="C657" s="175" t="s">
        <v>13</v>
      </c>
      <c r="D657" s="175" t="s">
        <v>1537</v>
      </c>
      <c r="E657" s="204" t="s">
        <v>41</v>
      </c>
      <c r="F657" s="204"/>
      <c r="G657" s="14" t="s">
        <v>20</v>
      </c>
      <c r="H657" s="157">
        <v>1.8233999999999999</v>
      </c>
      <c r="I657" s="158">
        <v>7.85</v>
      </c>
      <c r="J657" s="158">
        <v>14.31</v>
      </c>
    </row>
    <row r="658" spans="1:10" ht="25.5" x14ac:dyDescent="0.2">
      <c r="A658" s="175" t="s">
        <v>42</v>
      </c>
      <c r="B658" s="15" t="s">
        <v>1538</v>
      </c>
      <c r="C658" s="175" t="s">
        <v>13</v>
      </c>
      <c r="D658" s="175" t="s">
        <v>1539</v>
      </c>
      <c r="E658" s="204" t="s">
        <v>41</v>
      </c>
      <c r="F658" s="204"/>
      <c r="G658" s="14" t="s">
        <v>20</v>
      </c>
      <c r="H658" s="157">
        <v>5.8277999999999999</v>
      </c>
      <c r="I658" s="158">
        <v>8.91</v>
      </c>
      <c r="J658" s="158">
        <v>51.92</v>
      </c>
    </row>
    <row r="659" spans="1:10" ht="25.5" x14ac:dyDescent="0.2">
      <c r="A659" s="175" t="s">
        <v>42</v>
      </c>
      <c r="B659" s="15" t="s">
        <v>1540</v>
      </c>
      <c r="C659" s="175" t="s">
        <v>13</v>
      </c>
      <c r="D659" s="175" t="s">
        <v>1541</v>
      </c>
      <c r="E659" s="204" t="s">
        <v>41</v>
      </c>
      <c r="F659" s="204"/>
      <c r="G659" s="14" t="s">
        <v>20</v>
      </c>
      <c r="H659" s="157">
        <v>2.5026999999999999</v>
      </c>
      <c r="I659" s="158">
        <v>0.34</v>
      </c>
      <c r="J659" s="158">
        <v>0.85</v>
      </c>
    </row>
    <row r="660" spans="1:10" ht="25.5" x14ac:dyDescent="0.2">
      <c r="A660" s="175" t="s">
        <v>42</v>
      </c>
      <c r="B660" s="15" t="s">
        <v>1542</v>
      </c>
      <c r="C660" s="175" t="s">
        <v>13</v>
      </c>
      <c r="D660" s="175" t="s">
        <v>1543</v>
      </c>
      <c r="E660" s="204" t="s">
        <v>41</v>
      </c>
      <c r="F660" s="204"/>
      <c r="G660" s="14" t="s">
        <v>20</v>
      </c>
      <c r="H660" s="157">
        <v>1.5851</v>
      </c>
      <c r="I660" s="158">
        <v>3.06</v>
      </c>
      <c r="J660" s="158">
        <v>4.8499999999999996</v>
      </c>
    </row>
    <row r="661" spans="1:10" ht="38.25" x14ac:dyDescent="0.2">
      <c r="A661" s="175" t="s">
        <v>42</v>
      </c>
      <c r="B661" s="15" t="s">
        <v>1544</v>
      </c>
      <c r="C661" s="175" t="s">
        <v>13</v>
      </c>
      <c r="D661" s="175" t="s">
        <v>1545</v>
      </c>
      <c r="E661" s="204" t="s">
        <v>41</v>
      </c>
      <c r="F661" s="204"/>
      <c r="G661" s="14" t="s">
        <v>24</v>
      </c>
      <c r="H661" s="157">
        <v>1.0978000000000001</v>
      </c>
      <c r="I661" s="158">
        <v>3.83</v>
      </c>
      <c r="J661" s="158">
        <v>4.2</v>
      </c>
    </row>
    <row r="662" spans="1:10" ht="25.5" x14ac:dyDescent="0.2">
      <c r="A662" s="175" t="s">
        <v>42</v>
      </c>
      <c r="B662" s="15" t="s">
        <v>1546</v>
      </c>
      <c r="C662" s="175" t="s">
        <v>13</v>
      </c>
      <c r="D662" s="175" t="s">
        <v>1547</v>
      </c>
      <c r="E662" s="204" t="s">
        <v>41</v>
      </c>
      <c r="F662" s="204"/>
      <c r="G662" s="14" t="s">
        <v>27</v>
      </c>
      <c r="H662" s="157">
        <v>20.186800000000002</v>
      </c>
      <c r="I662" s="158">
        <v>0.15</v>
      </c>
      <c r="J662" s="158">
        <v>3.02</v>
      </c>
    </row>
    <row r="663" spans="1:10" ht="25.5" x14ac:dyDescent="0.2">
      <c r="A663" s="175" t="s">
        <v>42</v>
      </c>
      <c r="B663" s="15" t="s">
        <v>1548</v>
      </c>
      <c r="C663" s="175" t="s">
        <v>13</v>
      </c>
      <c r="D663" s="175" t="s">
        <v>1549</v>
      </c>
      <c r="E663" s="204" t="s">
        <v>41</v>
      </c>
      <c r="F663" s="204"/>
      <c r="G663" s="14" t="s">
        <v>27</v>
      </c>
      <c r="H663" s="157">
        <v>0.54410000000000003</v>
      </c>
      <c r="I663" s="158">
        <v>0.36</v>
      </c>
      <c r="J663" s="158">
        <v>0.19</v>
      </c>
    </row>
    <row r="664" spans="1:10" ht="25.5" x14ac:dyDescent="0.2">
      <c r="A664" s="175" t="s">
        <v>42</v>
      </c>
      <c r="B664" s="15" t="s">
        <v>1550</v>
      </c>
      <c r="C664" s="175" t="s">
        <v>13</v>
      </c>
      <c r="D664" s="175" t="s">
        <v>1551</v>
      </c>
      <c r="E664" s="204" t="s">
        <v>41</v>
      </c>
      <c r="F664" s="204"/>
      <c r="G664" s="14" t="s">
        <v>17</v>
      </c>
      <c r="H664" s="157">
        <v>2.1059999999999999</v>
      </c>
      <c r="I664" s="158">
        <v>29.19</v>
      </c>
      <c r="J664" s="158">
        <v>61.47</v>
      </c>
    </row>
    <row r="665" spans="1:10" ht="25.5" x14ac:dyDescent="0.2">
      <c r="A665" s="177"/>
      <c r="B665" s="177"/>
      <c r="C665" s="177"/>
      <c r="D665" s="177"/>
      <c r="E665" s="177" t="s">
        <v>40</v>
      </c>
      <c r="F665" s="13">
        <v>21.57</v>
      </c>
      <c r="G665" s="177" t="s">
        <v>39</v>
      </c>
      <c r="H665" s="13">
        <v>0</v>
      </c>
      <c r="I665" s="177" t="s">
        <v>38</v>
      </c>
      <c r="J665" s="13">
        <v>21.57</v>
      </c>
    </row>
    <row r="666" spans="1:10" ht="15" thickBot="1" x14ac:dyDescent="0.25">
      <c r="A666" s="177"/>
      <c r="B666" s="177"/>
      <c r="C666" s="177"/>
      <c r="D666" s="177"/>
      <c r="E666" s="177" t="s">
        <v>37</v>
      </c>
      <c r="F666" s="13">
        <v>38.479999999999997</v>
      </c>
      <c r="G666" s="177"/>
      <c r="H666" s="200" t="s">
        <v>36</v>
      </c>
      <c r="I666" s="200"/>
      <c r="J666" s="13">
        <v>206.9</v>
      </c>
    </row>
    <row r="667" spans="1:10" ht="15" thickTop="1" x14ac:dyDescent="0.2">
      <c r="A667" s="28"/>
      <c r="B667" s="28"/>
      <c r="C667" s="28"/>
      <c r="D667" s="28"/>
      <c r="E667" s="28"/>
      <c r="F667" s="28"/>
      <c r="G667" s="28"/>
      <c r="H667" s="28"/>
      <c r="I667" s="28"/>
      <c r="J667" s="28"/>
    </row>
    <row r="668" spans="1:10" ht="15" x14ac:dyDescent="0.2">
      <c r="A668" s="180" t="s">
        <v>1091</v>
      </c>
      <c r="B668" s="141" t="s">
        <v>2</v>
      </c>
      <c r="C668" s="180" t="s">
        <v>3</v>
      </c>
      <c r="D668" s="180" t="s">
        <v>4</v>
      </c>
      <c r="E668" s="203" t="s">
        <v>50</v>
      </c>
      <c r="F668" s="203"/>
      <c r="G668" s="19" t="s">
        <v>5</v>
      </c>
      <c r="H668" s="141" t="s">
        <v>6</v>
      </c>
      <c r="I668" s="141" t="s">
        <v>7</v>
      </c>
      <c r="J668" s="141" t="s">
        <v>9</v>
      </c>
    </row>
    <row r="669" spans="1:10" ht="25.5" x14ac:dyDescent="0.2">
      <c r="A669" s="179" t="s">
        <v>49</v>
      </c>
      <c r="B669" s="24" t="s">
        <v>1083</v>
      </c>
      <c r="C669" s="179" t="s">
        <v>32</v>
      </c>
      <c r="D669" s="179" t="s">
        <v>1084</v>
      </c>
      <c r="E669" s="202" t="s">
        <v>1117</v>
      </c>
      <c r="F669" s="202"/>
      <c r="G669" s="25" t="s">
        <v>20</v>
      </c>
      <c r="H669" s="153">
        <v>1</v>
      </c>
      <c r="I669" s="154">
        <v>339.18</v>
      </c>
      <c r="J669" s="154">
        <v>339.18</v>
      </c>
    </row>
    <row r="670" spans="1:10" ht="25.5" x14ac:dyDescent="0.2">
      <c r="A670" s="178" t="s">
        <v>44</v>
      </c>
      <c r="B670" s="17" t="s">
        <v>48</v>
      </c>
      <c r="C670" s="178" t="s">
        <v>13</v>
      </c>
      <c r="D670" s="178" t="s">
        <v>47</v>
      </c>
      <c r="E670" s="201" t="s">
        <v>46</v>
      </c>
      <c r="F670" s="201"/>
      <c r="G670" s="16" t="s">
        <v>45</v>
      </c>
      <c r="H670" s="155">
        <v>1</v>
      </c>
      <c r="I670" s="156">
        <v>22.58</v>
      </c>
      <c r="J670" s="156">
        <v>22.58</v>
      </c>
    </row>
    <row r="671" spans="1:10" ht="25.5" x14ac:dyDescent="0.2">
      <c r="A671" s="178" t="s">
        <v>44</v>
      </c>
      <c r="B671" s="17" t="s">
        <v>1347</v>
      </c>
      <c r="C671" s="178" t="s">
        <v>13</v>
      </c>
      <c r="D671" s="178" t="s">
        <v>1348</v>
      </c>
      <c r="E671" s="201" t="s">
        <v>46</v>
      </c>
      <c r="F671" s="201"/>
      <c r="G671" s="16" t="s">
        <v>45</v>
      </c>
      <c r="H671" s="155">
        <v>1</v>
      </c>
      <c r="I671" s="156">
        <v>30.87</v>
      </c>
      <c r="J671" s="156">
        <v>30.87</v>
      </c>
    </row>
    <row r="672" spans="1:10" ht="38.25" x14ac:dyDescent="0.2">
      <c r="A672" s="178" t="s">
        <v>44</v>
      </c>
      <c r="B672" s="17" t="s">
        <v>1552</v>
      </c>
      <c r="C672" s="178" t="s">
        <v>13</v>
      </c>
      <c r="D672" s="178" t="s">
        <v>1553</v>
      </c>
      <c r="E672" s="201" t="s">
        <v>1119</v>
      </c>
      <c r="F672" s="201"/>
      <c r="G672" s="16" t="s">
        <v>17</v>
      </c>
      <c r="H672" s="155">
        <v>0.9</v>
      </c>
      <c r="I672" s="156">
        <v>11.15</v>
      </c>
      <c r="J672" s="156">
        <v>10.029999999999999</v>
      </c>
    </row>
    <row r="673" spans="1:10" ht="38.25" x14ac:dyDescent="0.2">
      <c r="A673" s="178" t="s">
        <v>44</v>
      </c>
      <c r="B673" s="17" t="s">
        <v>1554</v>
      </c>
      <c r="C673" s="178" t="s">
        <v>13</v>
      </c>
      <c r="D673" s="178" t="s">
        <v>1555</v>
      </c>
      <c r="E673" s="201" t="s">
        <v>1119</v>
      </c>
      <c r="F673" s="201"/>
      <c r="G673" s="16" t="s">
        <v>17</v>
      </c>
      <c r="H673" s="155">
        <v>0.9</v>
      </c>
      <c r="I673" s="156">
        <v>10.99</v>
      </c>
      <c r="J673" s="156">
        <v>9.89</v>
      </c>
    </row>
    <row r="674" spans="1:10" x14ac:dyDescent="0.2">
      <c r="A674" s="175" t="s">
        <v>42</v>
      </c>
      <c r="B674" s="15" t="s">
        <v>1556</v>
      </c>
      <c r="C674" s="175" t="s">
        <v>1422</v>
      </c>
      <c r="D674" s="175" t="s">
        <v>1557</v>
      </c>
      <c r="E674" s="204" t="s">
        <v>41</v>
      </c>
      <c r="F674" s="204"/>
      <c r="G674" s="14" t="s">
        <v>1558</v>
      </c>
      <c r="H674" s="157">
        <v>6</v>
      </c>
      <c r="I674" s="158">
        <v>0.96</v>
      </c>
      <c r="J674" s="158">
        <v>5.76</v>
      </c>
    </row>
    <row r="675" spans="1:10" x14ac:dyDescent="0.2">
      <c r="A675" s="175" t="s">
        <v>42</v>
      </c>
      <c r="B675" s="15" t="s">
        <v>1559</v>
      </c>
      <c r="C675" s="175" t="s">
        <v>1422</v>
      </c>
      <c r="D675" s="175" t="s">
        <v>1560</v>
      </c>
      <c r="E675" s="204" t="s">
        <v>41</v>
      </c>
      <c r="F675" s="204"/>
      <c r="G675" s="14" t="s">
        <v>1009</v>
      </c>
      <c r="H675" s="157">
        <v>1</v>
      </c>
      <c r="I675" s="158">
        <v>260.05</v>
      </c>
      <c r="J675" s="158">
        <v>260.05</v>
      </c>
    </row>
    <row r="676" spans="1:10" ht="25.5" x14ac:dyDescent="0.2">
      <c r="A676" s="177"/>
      <c r="B676" s="177"/>
      <c r="C676" s="177"/>
      <c r="D676" s="177"/>
      <c r="E676" s="177" t="s">
        <v>40</v>
      </c>
      <c r="F676" s="13">
        <v>48.41</v>
      </c>
      <c r="G676" s="177" t="s">
        <v>39</v>
      </c>
      <c r="H676" s="13">
        <v>0</v>
      </c>
      <c r="I676" s="177" t="s">
        <v>38</v>
      </c>
      <c r="J676" s="13">
        <v>48.41</v>
      </c>
    </row>
    <row r="677" spans="1:10" ht="15" thickBot="1" x14ac:dyDescent="0.25">
      <c r="A677" s="177"/>
      <c r="B677" s="177"/>
      <c r="C677" s="177"/>
      <c r="D677" s="177"/>
      <c r="E677" s="177" t="s">
        <v>37</v>
      </c>
      <c r="F677" s="13">
        <v>77.5</v>
      </c>
      <c r="G677" s="177"/>
      <c r="H677" s="200" t="s">
        <v>36</v>
      </c>
      <c r="I677" s="200"/>
      <c r="J677" s="13">
        <v>416.68</v>
      </c>
    </row>
    <row r="678" spans="1:10" ht="15" thickTop="1" x14ac:dyDescent="0.2">
      <c r="A678" s="28"/>
      <c r="B678" s="28"/>
      <c r="C678" s="28"/>
      <c r="D678" s="28"/>
      <c r="E678" s="28"/>
      <c r="F678" s="28"/>
      <c r="G678" s="28"/>
      <c r="H678" s="28"/>
      <c r="I678" s="28"/>
      <c r="J678" s="28"/>
    </row>
    <row r="679" spans="1:10" ht="15" x14ac:dyDescent="0.2">
      <c r="A679" s="180" t="s">
        <v>1094</v>
      </c>
      <c r="B679" s="141" t="s">
        <v>2</v>
      </c>
      <c r="C679" s="180" t="s">
        <v>3</v>
      </c>
      <c r="D679" s="180" t="s">
        <v>4</v>
      </c>
      <c r="E679" s="203" t="s">
        <v>50</v>
      </c>
      <c r="F679" s="203"/>
      <c r="G679" s="19" t="s">
        <v>5</v>
      </c>
      <c r="H679" s="141" t="s">
        <v>6</v>
      </c>
      <c r="I679" s="141" t="s">
        <v>7</v>
      </c>
      <c r="J679" s="141" t="s">
        <v>9</v>
      </c>
    </row>
    <row r="680" spans="1:10" ht="76.5" x14ac:dyDescent="0.2">
      <c r="A680" s="179" t="s">
        <v>49</v>
      </c>
      <c r="B680" s="24" t="s">
        <v>1086</v>
      </c>
      <c r="C680" s="179" t="s">
        <v>32</v>
      </c>
      <c r="D680" s="179" t="s">
        <v>1087</v>
      </c>
      <c r="E680" s="202" t="s">
        <v>213</v>
      </c>
      <c r="F680" s="202"/>
      <c r="G680" s="25" t="s">
        <v>20</v>
      </c>
      <c r="H680" s="153">
        <v>1</v>
      </c>
      <c r="I680" s="154">
        <v>1032.95</v>
      </c>
      <c r="J680" s="154">
        <v>1032.95</v>
      </c>
    </row>
    <row r="681" spans="1:10" ht="63.75" x14ac:dyDescent="0.2">
      <c r="A681" s="178" t="s">
        <v>44</v>
      </c>
      <c r="B681" s="17" t="s">
        <v>1561</v>
      </c>
      <c r="C681" s="178" t="s">
        <v>32</v>
      </c>
      <c r="D681" s="178" t="s">
        <v>1562</v>
      </c>
      <c r="E681" s="201" t="s">
        <v>1117</v>
      </c>
      <c r="F681" s="201"/>
      <c r="G681" s="16" t="s">
        <v>20</v>
      </c>
      <c r="H681" s="155">
        <v>1</v>
      </c>
      <c r="I681" s="156">
        <v>575.66999999999996</v>
      </c>
      <c r="J681" s="156">
        <v>575.66999999999996</v>
      </c>
    </row>
    <row r="682" spans="1:10" ht="38.25" x14ac:dyDescent="0.2">
      <c r="A682" s="178" t="s">
        <v>44</v>
      </c>
      <c r="B682" s="17" t="s">
        <v>1563</v>
      </c>
      <c r="C682" s="178" t="s">
        <v>32</v>
      </c>
      <c r="D682" s="178" t="s">
        <v>1564</v>
      </c>
      <c r="E682" s="201" t="s">
        <v>1117</v>
      </c>
      <c r="F682" s="201"/>
      <c r="G682" s="16" t="s">
        <v>20</v>
      </c>
      <c r="H682" s="155">
        <v>2</v>
      </c>
      <c r="I682" s="156">
        <v>228.64</v>
      </c>
      <c r="J682" s="156">
        <v>457.28</v>
      </c>
    </row>
    <row r="683" spans="1:10" ht="25.5" x14ac:dyDescent="0.2">
      <c r="A683" s="177"/>
      <c r="B683" s="177"/>
      <c r="C683" s="177"/>
      <c r="D683" s="177"/>
      <c r="E683" s="177" t="s">
        <v>40</v>
      </c>
      <c r="F683" s="13">
        <v>430.03</v>
      </c>
      <c r="G683" s="177" t="s">
        <v>39</v>
      </c>
      <c r="H683" s="13">
        <v>0</v>
      </c>
      <c r="I683" s="177" t="s">
        <v>38</v>
      </c>
      <c r="J683" s="13">
        <v>430.03</v>
      </c>
    </row>
    <row r="684" spans="1:10" ht="15" thickBot="1" x14ac:dyDescent="0.25">
      <c r="A684" s="177"/>
      <c r="B684" s="177"/>
      <c r="C684" s="177"/>
      <c r="D684" s="177"/>
      <c r="E684" s="177" t="s">
        <v>37</v>
      </c>
      <c r="F684" s="13">
        <v>236.02</v>
      </c>
      <c r="G684" s="177"/>
      <c r="H684" s="200" t="s">
        <v>36</v>
      </c>
      <c r="I684" s="200"/>
      <c r="J684" s="13">
        <v>1268.97</v>
      </c>
    </row>
    <row r="685" spans="1:10" ht="15" thickTop="1" x14ac:dyDescent="0.2">
      <c r="A685" s="28"/>
      <c r="B685" s="28"/>
      <c r="C685" s="28"/>
      <c r="D685" s="28"/>
      <c r="E685" s="28"/>
      <c r="F685" s="28"/>
      <c r="G685" s="28"/>
      <c r="H685" s="28"/>
      <c r="I685" s="28"/>
      <c r="J685" s="28"/>
    </row>
    <row r="686" spans="1:10" ht="15" x14ac:dyDescent="0.2">
      <c r="A686" s="180" t="s">
        <v>1706</v>
      </c>
      <c r="B686" s="141" t="s">
        <v>2</v>
      </c>
      <c r="C686" s="180" t="s">
        <v>3</v>
      </c>
      <c r="D686" s="180" t="s">
        <v>4</v>
      </c>
      <c r="E686" s="203" t="s">
        <v>50</v>
      </c>
      <c r="F686" s="203"/>
      <c r="G686" s="19" t="s">
        <v>5</v>
      </c>
      <c r="H686" s="141" t="s">
        <v>6</v>
      </c>
      <c r="I686" s="141" t="s">
        <v>7</v>
      </c>
      <c r="J686" s="141" t="s">
        <v>9</v>
      </c>
    </row>
    <row r="687" spans="1:10" x14ac:dyDescent="0.2">
      <c r="A687" s="179" t="s">
        <v>49</v>
      </c>
      <c r="B687" s="24" t="s">
        <v>1707</v>
      </c>
      <c r="C687" s="179" t="s">
        <v>32</v>
      </c>
      <c r="D687" s="179" t="s">
        <v>1708</v>
      </c>
      <c r="E687" s="202" t="s">
        <v>213</v>
      </c>
      <c r="F687" s="202"/>
      <c r="G687" s="25" t="s">
        <v>20</v>
      </c>
      <c r="H687" s="153">
        <v>1</v>
      </c>
      <c r="I687" s="154">
        <v>37.049999999999997</v>
      </c>
      <c r="J687" s="154">
        <v>37.049999999999997</v>
      </c>
    </row>
    <row r="688" spans="1:10" ht="38.25" x14ac:dyDescent="0.2">
      <c r="A688" s="178" t="s">
        <v>44</v>
      </c>
      <c r="B688" s="17" t="s">
        <v>327</v>
      </c>
      <c r="C688" s="178" t="s">
        <v>13</v>
      </c>
      <c r="D688" s="178" t="s">
        <v>328</v>
      </c>
      <c r="E688" s="201" t="s">
        <v>53</v>
      </c>
      <c r="F688" s="201"/>
      <c r="G688" s="16" t="s">
        <v>17</v>
      </c>
      <c r="H688" s="155">
        <v>0.15</v>
      </c>
      <c r="I688" s="156">
        <v>72.290000000000006</v>
      </c>
      <c r="J688" s="156">
        <v>10.84</v>
      </c>
    </row>
    <row r="689" spans="1:10" ht="38.25" x14ac:dyDescent="0.2">
      <c r="A689" s="178" t="s">
        <v>44</v>
      </c>
      <c r="B689" s="17" t="s">
        <v>107</v>
      </c>
      <c r="C689" s="178" t="s">
        <v>13</v>
      </c>
      <c r="D689" s="178" t="s">
        <v>108</v>
      </c>
      <c r="E689" s="201" t="s">
        <v>53</v>
      </c>
      <c r="F689" s="201"/>
      <c r="G689" s="16" t="s">
        <v>14</v>
      </c>
      <c r="H689" s="155">
        <v>0.05</v>
      </c>
      <c r="I689" s="156">
        <v>480.14</v>
      </c>
      <c r="J689" s="156">
        <v>24</v>
      </c>
    </row>
    <row r="690" spans="1:10" ht="25.5" x14ac:dyDescent="0.2">
      <c r="A690" s="178" t="s">
        <v>44</v>
      </c>
      <c r="B690" s="17" t="s">
        <v>2659</v>
      </c>
      <c r="C690" s="178" t="s">
        <v>13</v>
      </c>
      <c r="D690" s="178" t="s">
        <v>2660</v>
      </c>
      <c r="E690" s="201" t="s">
        <v>53</v>
      </c>
      <c r="F690" s="201"/>
      <c r="G690" s="16" t="s">
        <v>14</v>
      </c>
      <c r="H690" s="155">
        <v>0.05</v>
      </c>
      <c r="I690" s="156">
        <v>44.28</v>
      </c>
      <c r="J690" s="156">
        <v>2.21</v>
      </c>
    </row>
    <row r="691" spans="1:10" ht="25.5" x14ac:dyDescent="0.2">
      <c r="A691" s="177"/>
      <c r="B691" s="177"/>
      <c r="C691" s="177"/>
      <c r="D691" s="177"/>
      <c r="E691" s="177" t="s">
        <v>40</v>
      </c>
      <c r="F691" s="13">
        <v>11.44</v>
      </c>
      <c r="G691" s="177" t="s">
        <v>39</v>
      </c>
      <c r="H691" s="13">
        <v>0</v>
      </c>
      <c r="I691" s="177" t="s">
        <v>38</v>
      </c>
      <c r="J691" s="13">
        <v>11.44</v>
      </c>
    </row>
    <row r="692" spans="1:10" ht="15" thickBot="1" x14ac:dyDescent="0.25">
      <c r="A692" s="177"/>
      <c r="B692" s="177"/>
      <c r="C692" s="177"/>
      <c r="D692" s="177"/>
      <c r="E692" s="177" t="s">
        <v>37</v>
      </c>
      <c r="F692" s="13">
        <v>8.4600000000000009</v>
      </c>
      <c r="G692" s="177"/>
      <c r="H692" s="200" t="s">
        <v>36</v>
      </c>
      <c r="I692" s="200"/>
      <c r="J692" s="13">
        <v>45.51</v>
      </c>
    </row>
    <row r="693" spans="1:10" ht="15" thickTop="1" x14ac:dyDescent="0.2">
      <c r="A693" s="28"/>
      <c r="B693" s="28"/>
      <c r="C693" s="28"/>
      <c r="D693" s="28"/>
      <c r="E693" s="28"/>
      <c r="F693" s="28"/>
      <c r="G693" s="28"/>
      <c r="H693" s="28"/>
      <c r="I693" s="28"/>
      <c r="J693" s="28"/>
    </row>
    <row r="694" spans="1:10" ht="15" x14ac:dyDescent="0.2">
      <c r="A694" s="180" t="s">
        <v>1710</v>
      </c>
      <c r="B694" s="141" t="s">
        <v>2</v>
      </c>
      <c r="C694" s="180" t="s">
        <v>3</v>
      </c>
      <c r="D694" s="180" t="s">
        <v>4</v>
      </c>
      <c r="E694" s="203" t="s">
        <v>50</v>
      </c>
      <c r="F694" s="203"/>
      <c r="G694" s="19" t="s">
        <v>5</v>
      </c>
      <c r="H694" s="141" t="s">
        <v>6</v>
      </c>
      <c r="I694" s="141" t="s">
        <v>7</v>
      </c>
      <c r="J694" s="141" t="s">
        <v>9</v>
      </c>
    </row>
    <row r="695" spans="1:10" x14ac:dyDescent="0.2">
      <c r="A695" s="179" t="s">
        <v>49</v>
      </c>
      <c r="B695" s="24" t="s">
        <v>1092</v>
      </c>
      <c r="C695" s="179" t="s">
        <v>32</v>
      </c>
      <c r="D695" s="179" t="s">
        <v>1093</v>
      </c>
      <c r="E695" s="202">
        <v>200</v>
      </c>
      <c r="F695" s="202"/>
      <c r="G695" s="25" t="s">
        <v>27</v>
      </c>
      <c r="H695" s="153">
        <v>1</v>
      </c>
      <c r="I695" s="154">
        <v>570.01</v>
      </c>
      <c r="J695" s="154">
        <v>570.01</v>
      </c>
    </row>
    <row r="696" spans="1:10" ht="25.5" x14ac:dyDescent="0.2">
      <c r="A696" s="178" t="s">
        <v>44</v>
      </c>
      <c r="B696" s="17" t="s">
        <v>1347</v>
      </c>
      <c r="C696" s="178" t="s">
        <v>13</v>
      </c>
      <c r="D696" s="178" t="s">
        <v>1348</v>
      </c>
      <c r="E696" s="201" t="s">
        <v>46</v>
      </c>
      <c r="F696" s="201"/>
      <c r="G696" s="16" t="s">
        <v>45</v>
      </c>
      <c r="H696" s="155">
        <v>6.1929999999999996</v>
      </c>
      <c r="I696" s="156">
        <v>30.87</v>
      </c>
      <c r="J696" s="156">
        <v>191.17</v>
      </c>
    </row>
    <row r="697" spans="1:10" ht="25.5" x14ac:dyDescent="0.2">
      <c r="A697" s="178" t="s">
        <v>44</v>
      </c>
      <c r="B697" s="17" t="s">
        <v>48</v>
      </c>
      <c r="C697" s="178" t="s">
        <v>13</v>
      </c>
      <c r="D697" s="178" t="s">
        <v>47</v>
      </c>
      <c r="E697" s="201" t="s">
        <v>46</v>
      </c>
      <c r="F697" s="201"/>
      <c r="G697" s="16" t="s">
        <v>45</v>
      </c>
      <c r="H697" s="155">
        <v>11.632999999999999</v>
      </c>
      <c r="I697" s="156">
        <v>22.58</v>
      </c>
      <c r="J697" s="156">
        <v>262.67</v>
      </c>
    </row>
    <row r="698" spans="1:10" x14ac:dyDescent="0.2">
      <c r="A698" s="175" t="s">
        <v>42</v>
      </c>
      <c r="B698" s="15" t="s">
        <v>1565</v>
      </c>
      <c r="C698" s="175" t="s">
        <v>13</v>
      </c>
      <c r="D698" s="175" t="s">
        <v>1566</v>
      </c>
      <c r="E698" s="204" t="s">
        <v>41</v>
      </c>
      <c r="F698" s="204"/>
      <c r="G698" s="14" t="s">
        <v>24</v>
      </c>
      <c r="H698" s="157">
        <v>27.99</v>
      </c>
      <c r="I698" s="158">
        <v>0.75</v>
      </c>
      <c r="J698" s="158">
        <v>20.99</v>
      </c>
    </row>
    <row r="699" spans="1:10" ht="25.5" x14ac:dyDescent="0.2">
      <c r="A699" s="175" t="s">
        <v>42</v>
      </c>
      <c r="B699" s="15" t="s">
        <v>1527</v>
      </c>
      <c r="C699" s="175" t="s">
        <v>13</v>
      </c>
      <c r="D699" s="175" t="s">
        <v>1528</v>
      </c>
      <c r="E699" s="204" t="s">
        <v>41</v>
      </c>
      <c r="F699" s="204"/>
      <c r="G699" s="14" t="s">
        <v>14</v>
      </c>
      <c r="H699" s="157">
        <v>7.0000000000000007E-2</v>
      </c>
      <c r="I699" s="158">
        <v>106.93</v>
      </c>
      <c r="J699" s="158">
        <v>7.48</v>
      </c>
    </row>
    <row r="700" spans="1:10" ht="25.5" x14ac:dyDescent="0.2">
      <c r="A700" s="175" t="s">
        <v>42</v>
      </c>
      <c r="B700" s="15" t="s">
        <v>1525</v>
      </c>
      <c r="C700" s="175" t="s">
        <v>13</v>
      </c>
      <c r="D700" s="175" t="s">
        <v>1526</v>
      </c>
      <c r="E700" s="204" t="s">
        <v>41</v>
      </c>
      <c r="F700" s="204"/>
      <c r="G700" s="14" t="s">
        <v>14</v>
      </c>
      <c r="H700" s="157">
        <v>0.06</v>
      </c>
      <c r="I700" s="158">
        <v>157.02000000000001</v>
      </c>
      <c r="J700" s="158">
        <v>9.42</v>
      </c>
    </row>
    <row r="701" spans="1:10" ht="25.5" x14ac:dyDescent="0.2">
      <c r="A701" s="175" t="s">
        <v>42</v>
      </c>
      <c r="B701" s="15" t="s">
        <v>1567</v>
      </c>
      <c r="C701" s="175" t="s">
        <v>13</v>
      </c>
      <c r="D701" s="175" t="s">
        <v>1568</v>
      </c>
      <c r="E701" s="204" t="s">
        <v>41</v>
      </c>
      <c r="F701" s="204"/>
      <c r="G701" s="14" t="s">
        <v>24</v>
      </c>
      <c r="H701" s="157">
        <v>5.42</v>
      </c>
      <c r="I701" s="158">
        <v>7.72</v>
      </c>
      <c r="J701" s="158">
        <v>41.84</v>
      </c>
    </row>
    <row r="702" spans="1:10" x14ac:dyDescent="0.2">
      <c r="A702" s="175" t="s">
        <v>42</v>
      </c>
      <c r="B702" s="15" t="s">
        <v>1569</v>
      </c>
      <c r="C702" s="175" t="s">
        <v>13</v>
      </c>
      <c r="D702" s="175" t="s">
        <v>1570</v>
      </c>
      <c r="E702" s="204" t="s">
        <v>41</v>
      </c>
      <c r="F702" s="204"/>
      <c r="G702" s="14" t="s">
        <v>27</v>
      </c>
      <c r="H702" s="157">
        <v>4</v>
      </c>
      <c r="I702" s="158">
        <v>0.8</v>
      </c>
      <c r="J702" s="158">
        <v>3.2</v>
      </c>
    </row>
    <row r="703" spans="1:10" x14ac:dyDescent="0.2">
      <c r="A703" s="175" t="s">
        <v>42</v>
      </c>
      <c r="B703" s="15" t="s">
        <v>1571</v>
      </c>
      <c r="C703" s="175" t="s">
        <v>13</v>
      </c>
      <c r="D703" s="175" t="s">
        <v>1572</v>
      </c>
      <c r="E703" s="204" t="s">
        <v>41</v>
      </c>
      <c r="F703" s="204"/>
      <c r="G703" s="14" t="s">
        <v>27</v>
      </c>
      <c r="H703" s="157">
        <v>8</v>
      </c>
      <c r="I703" s="158">
        <v>0.56999999999999995</v>
      </c>
      <c r="J703" s="158">
        <v>4.5599999999999996</v>
      </c>
    </row>
    <row r="704" spans="1:10" ht="25.5" x14ac:dyDescent="0.2">
      <c r="A704" s="175" t="s">
        <v>42</v>
      </c>
      <c r="B704" s="15" t="s">
        <v>1573</v>
      </c>
      <c r="C704" s="175" t="s">
        <v>13</v>
      </c>
      <c r="D704" s="175" t="s">
        <v>1574</v>
      </c>
      <c r="E704" s="204" t="s">
        <v>41</v>
      </c>
      <c r="F704" s="204"/>
      <c r="G704" s="14" t="s">
        <v>20</v>
      </c>
      <c r="H704" s="157">
        <v>1.6</v>
      </c>
      <c r="I704" s="158">
        <v>8.2799999999999994</v>
      </c>
      <c r="J704" s="158">
        <v>13.24</v>
      </c>
    </row>
    <row r="705" spans="1:10" ht="38.25" x14ac:dyDescent="0.2">
      <c r="A705" s="175" t="s">
        <v>42</v>
      </c>
      <c r="B705" s="15" t="s">
        <v>1575</v>
      </c>
      <c r="C705" s="175" t="s">
        <v>13</v>
      </c>
      <c r="D705" s="175" t="s">
        <v>1576</v>
      </c>
      <c r="E705" s="204" t="s">
        <v>41</v>
      </c>
      <c r="F705" s="204"/>
      <c r="G705" s="14" t="s">
        <v>27</v>
      </c>
      <c r="H705" s="157">
        <v>4</v>
      </c>
      <c r="I705" s="158">
        <v>0.66</v>
      </c>
      <c r="J705" s="158">
        <v>2.64</v>
      </c>
    </row>
    <row r="706" spans="1:10" ht="25.5" x14ac:dyDescent="0.2">
      <c r="A706" s="175" t="s">
        <v>42</v>
      </c>
      <c r="B706" s="15" t="s">
        <v>1577</v>
      </c>
      <c r="C706" s="175" t="s">
        <v>13</v>
      </c>
      <c r="D706" s="175" t="s">
        <v>1578</v>
      </c>
      <c r="E706" s="204" t="s">
        <v>41</v>
      </c>
      <c r="F706" s="204"/>
      <c r="G706" s="14" t="s">
        <v>27</v>
      </c>
      <c r="H706" s="157">
        <v>4</v>
      </c>
      <c r="I706" s="158">
        <v>3.2</v>
      </c>
      <c r="J706" s="158">
        <v>12.8</v>
      </c>
    </row>
    <row r="707" spans="1:10" ht="25.5" x14ac:dyDescent="0.2">
      <c r="A707" s="177"/>
      <c r="B707" s="177"/>
      <c r="C707" s="177"/>
      <c r="D707" s="177"/>
      <c r="E707" s="177" t="s">
        <v>40</v>
      </c>
      <c r="F707" s="13">
        <v>382.15</v>
      </c>
      <c r="G707" s="177" t="s">
        <v>39</v>
      </c>
      <c r="H707" s="13">
        <v>0</v>
      </c>
      <c r="I707" s="177" t="s">
        <v>38</v>
      </c>
      <c r="J707" s="13">
        <v>382.15</v>
      </c>
    </row>
    <row r="708" spans="1:10" ht="15" thickBot="1" x14ac:dyDescent="0.25">
      <c r="A708" s="177"/>
      <c r="B708" s="177"/>
      <c r="C708" s="177"/>
      <c r="D708" s="177"/>
      <c r="E708" s="177" t="s">
        <v>37</v>
      </c>
      <c r="F708" s="13">
        <v>130.24</v>
      </c>
      <c r="G708" s="177"/>
      <c r="H708" s="200" t="s">
        <v>36</v>
      </c>
      <c r="I708" s="200"/>
      <c r="J708" s="13">
        <v>700.25</v>
      </c>
    </row>
    <row r="709" spans="1:10" ht="15" thickTop="1" x14ac:dyDescent="0.2">
      <c r="A709" s="28"/>
      <c r="B709" s="28"/>
      <c r="C709" s="28"/>
      <c r="D709" s="28"/>
      <c r="E709" s="28"/>
      <c r="F709" s="28"/>
      <c r="G709" s="28"/>
      <c r="H709" s="28"/>
      <c r="I709" s="28"/>
      <c r="J709" s="28"/>
    </row>
    <row r="710" spans="1:10" ht="15" x14ac:dyDescent="0.2">
      <c r="A710" s="180" t="s">
        <v>1711</v>
      </c>
      <c r="B710" s="141" t="s">
        <v>2</v>
      </c>
      <c r="C710" s="180" t="s">
        <v>3</v>
      </c>
      <c r="D710" s="180" t="s">
        <v>4</v>
      </c>
      <c r="E710" s="203" t="s">
        <v>50</v>
      </c>
      <c r="F710" s="203"/>
      <c r="G710" s="19" t="s">
        <v>5</v>
      </c>
      <c r="H710" s="141" t="s">
        <v>6</v>
      </c>
      <c r="I710" s="141" t="s">
        <v>7</v>
      </c>
      <c r="J710" s="141" t="s">
        <v>9</v>
      </c>
    </row>
    <row r="711" spans="1:10" x14ac:dyDescent="0.2">
      <c r="A711" s="179" t="s">
        <v>49</v>
      </c>
      <c r="B711" s="24" t="s">
        <v>1095</v>
      </c>
      <c r="C711" s="179" t="s">
        <v>32</v>
      </c>
      <c r="D711" s="179" t="s">
        <v>1096</v>
      </c>
      <c r="E711" s="202">
        <v>164</v>
      </c>
      <c r="F711" s="202"/>
      <c r="G711" s="25" t="s">
        <v>17</v>
      </c>
      <c r="H711" s="153">
        <v>1</v>
      </c>
      <c r="I711" s="154">
        <v>3.36</v>
      </c>
      <c r="J711" s="154">
        <v>3.36</v>
      </c>
    </row>
    <row r="712" spans="1:10" ht="25.5" x14ac:dyDescent="0.2">
      <c r="A712" s="178" t="s">
        <v>44</v>
      </c>
      <c r="B712" s="17" t="s">
        <v>48</v>
      </c>
      <c r="C712" s="178" t="s">
        <v>13</v>
      </c>
      <c r="D712" s="178" t="s">
        <v>47</v>
      </c>
      <c r="E712" s="201" t="s">
        <v>46</v>
      </c>
      <c r="F712" s="201"/>
      <c r="G712" s="16" t="s">
        <v>45</v>
      </c>
      <c r="H712" s="155">
        <v>0.1</v>
      </c>
      <c r="I712" s="156">
        <v>22.58</v>
      </c>
      <c r="J712" s="156">
        <v>2.25</v>
      </c>
    </row>
    <row r="713" spans="1:10" x14ac:dyDescent="0.2">
      <c r="A713" s="175" t="s">
        <v>42</v>
      </c>
      <c r="B713" s="15" t="s">
        <v>1579</v>
      </c>
      <c r="C713" s="175" t="s">
        <v>13</v>
      </c>
      <c r="D713" s="175" t="s">
        <v>1580</v>
      </c>
      <c r="E713" s="204" t="s">
        <v>41</v>
      </c>
      <c r="F713" s="204"/>
      <c r="G713" s="14" t="s">
        <v>27</v>
      </c>
      <c r="H713" s="157">
        <v>0.05</v>
      </c>
      <c r="I713" s="158">
        <v>21.12</v>
      </c>
      <c r="J713" s="158">
        <v>1.05</v>
      </c>
    </row>
    <row r="714" spans="1:10" x14ac:dyDescent="0.2">
      <c r="A714" s="175" t="s">
        <v>42</v>
      </c>
      <c r="B714" s="15" t="s">
        <v>1581</v>
      </c>
      <c r="C714" s="175" t="s">
        <v>13</v>
      </c>
      <c r="D714" s="175" t="s">
        <v>1582</v>
      </c>
      <c r="E714" s="204" t="s">
        <v>41</v>
      </c>
      <c r="F714" s="204"/>
      <c r="G714" s="14" t="s">
        <v>185</v>
      </c>
      <c r="H714" s="157">
        <v>5.0000000000000001E-3</v>
      </c>
      <c r="I714" s="158">
        <v>13.8</v>
      </c>
      <c r="J714" s="158">
        <v>0.06</v>
      </c>
    </row>
    <row r="715" spans="1:10" ht="25.5" x14ac:dyDescent="0.2">
      <c r="A715" s="177"/>
      <c r="B715" s="177"/>
      <c r="C715" s="177"/>
      <c r="D715" s="177"/>
      <c r="E715" s="177" t="s">
        <v>40</v>
      </c>
      <c r="F715" s="13">
        <v>1.86</v>
      </c>
      <c r="G715" s="177" t="s">
        <v>39</v>
      </c>
      <c r="H715" s="13">
        <v>0</v>
      </c>
      <c r="I715" s="177" t="s">
        <v>38</v>
      </c>
      <c r="J715" s="13">
        <v>1.86</v>
      </c>
    </row>
    <row r="716" spans="1:10" ht="15" thickBot="1" x14ac:dyDescent="0.25">
      <c r="A716" s="177"/>
      <c r="B716" s="177"/>
      <c r="C716" s="177"/>
      <c r="D716" s="177"/>
      <c r="E716" s="177" t="s">
        <v>37</v>
      </c>
      <c r="F716" s="13">
        <v>0.76</v>
      </c>
      <c r="G716" s="177"/>
      <c r="H716" s="200" t="s">
        <v>36</v>
      </c>
      <c r="I716" s="200"/>
      <c r="J716" s="13">
        <v>4.12</v>
      </c>
    </row>
    <row r="717" spans="1:10" ht="15" thickTop="1" x14ac:dyDescent="0.2">
      <c r="A717" s="28"/>
      <c r="B717" s="28"/>
      <c r="C717" s="28"/>
      <c r="D717" s="28"/>
      <c r="E717" s="28"/>
      <c r="F717" s="28"/>
      <c r="G717" s="28"/>
      <c r="H717" s="28"/>
      <c r="I717" s="28"/>
      <c r="J717" s="28"/>
    </row>
    <row r="718" spans="1:10" ht="15" x14ac:dyDescent="0.25">
      <c r="A718" s="210" t="s">
        <v>1583</v>
      </c>
      <c r="B718" s="211"/>
      <c r="C718" s="211"/>
      <c r="D718" s="211"/>
      <c r="E718" s="211"/>
      <c r="F718" s="211"/>
      <c r="G718" s="211"/>
      <c r="H718" s="211"/>
      <c r="I718" s="211"/>
      <c r="J718" s="211"/>
    </row>
    <row r="719" spans="1:10" ht="15" x14ac:dyDescent="0.2">
      <c r="A719" s="180"/>
      <c r="B719" s="141" t="s">
        <v>2</v>
      </c>
      <c r="C719" s="180" t="s">
        <v>3</v>
      </c>
      <c r="D719" s="180" t="s">
        <v>4</v>
      </c>
      <c r="E719" s="203" t="s">
        <v>50</v>
      </c>
      <c r="F719" s="203"/>
      <c r="G719" s="19" t="s">
        <v>5</v>
      </c>
      <c r="H719" s="141" t="s">
        <v>6</v>
      </c>
      <c r="I719" s="141" t="s">
        <v>7</v>
      </c>
      <c r="J719" s="141" t="s">
        <v>9</v>
      </c>
    </row>
    <row r="720" spans="1:10" ht="38.25" x14ac:dyDescent="0.2">
      <c r="A720" s="179" t="s">
        <v>49</v>
      </c>
      <c r="B720" s="24" t="s">
        <v>1563</v>
      </c>
      <c r="C720" s="179" t="s">
        <v>32</v>
      </c>
      <c r="D720" s="179" t="s">
        <v>1564</v>
      </c>
      <c r="E720" s="202" t="s">
        <v>1117</v>
      </c>
      <c r="F720" s="202"/>
      <c r="G720" s="25" t="s">
        <v>20</v>
      </c>
      <c r="H720" s="153">
        <v>1</v>
      </c>
      <c r="I720" s="154">
        <v>228.64</v>
      </c>
      <c r="J720" s="154">
        <v>228.64</v>
      </c>
    </row>
    <row r="721" spans="1:10" ht="25.5" x14ac:dyDescent="0.2">
      <c r="A721" s="178" t="s">
        <v>44</v>
      </c>
      <c r="B721" s="17" t="s">
        <v>1584</v>
      </c>
      <c r="C721" s="178" t="s">
        <v>13</v>
      </c>
      <c r="D721" s="178" t="s">
        <v>1585</v>
      </c>
      <c r="E721" s="201" t="s">
        <v>46</v>
      </c>
      <c r="F721" s="201"/>
      <c r="G721" s="16" t="s">
        <v>45</v>
      </c>
      <c r="H721" s="155">
        <v>1.556</v>
      </c>
      <c r="I721" s="156">
        <v>24.25</v>
      </c>
      <c r="J721" s="156">
        <v>37.729999999999997</v>
      </c>
    </row>
    <row r="722" spans="1:10" ht="25.5" x14ac:dyDescent="0.2">
      <c r="A722" s="178" t="s">
        <v>44</v>
      </c>
      <c r="B722" s="17" t="s">
        <v>1586</v>
      </c>
      <c r="C722" s="178" t="s">
        <v>13</v>
      </c>
      <c r="D722" s="178" t="s">
        <v>1587</v>
      </c>
      <c r="E722" s="201" t="s">
        <v>46</v>
      </c>
      <c r="F722" s="201"/>
      <c r="G722" s="16" t="s">
        <v>45</v>
      </c>
      <c r="H722" s="155">
        <v>1.8959999999999999</v>
      </c>
      <c r="I722" s="156">
        <v>30.58</v>
      </c>
      <c r="J722" s="156">
        <v>57.97</v>
      </c>
    </row>
    <row r="723" spans="1:10" ht="38.25" x14ac:dyDescent="0.2">
      <c r="A723" s="178" t="s">
        <v>44</v>
      </c>
      <c r="B723" s="17" t="s">
        <v>1552</v>
      </c>
      <c r="C723" s="178" t="s">
        <v>13</v>
      </c>
      <c r="D723" s="178" t="s">
        <v>1553</v>
      </c>
      <c r="E723" s="201" t="s">
        <v>1119</v>
      </c>
      <c r="F723" s="201"/>
      <c r="G723" s="16" t="s">
        <v>17</v>
      </c>
      <c r="H723" s="155">
        <v>0.502</v>
      </c>
      <c r="I723" s="156">
        <v>11.15</v>
      </c>
      <c r="J723" s="156">
        <v>5.59</v>
      </c>
    </row>
    <row r="724" spans="1:10" ht="38.25" x14ac:dyDescent="0.2">
      <c r="A724" s="178" t="s">
        <v>44</v>
      </c>
      <c r="B724" s="17" t="s">
        <v>1554</v>
      </c>
      <c r="C724" s="178" t="s">
        <v>13</v>
      </c>
      <c r="D724" s="178" t="s">
        <v>1555</v>
      </c>
      <c r="E724" s="201" t="s">
        <v>1119</v>
      </c>
      <c r="F724" s="201"/>
      <c r="G724" s="16" t="s">
        <v>17</v>
      </c>
      <c r="H724" s="155">
        <v>1.004</v>
      </c>
      <c r="I724" s="156">
        <v>10.99</v>
      </c>
      <c r="J724" s="156">
        <v>11.03</v>
      </c>
    </row>
    <row r="725" spans="1:10" ht="38.25" x14ac:dyDescent="0.2">
      <c r="A725" s="175" t="s">
        <v>42</v>
      </c>
      <c r="B725" s="15" t="s">
        <v>1588</v>
      </c>
      <c r="C725" s="175" t="s">
        <v>13</v>
      </c>
      <c r="D725" s="175" t="s">
        <v>1589</v>
      </c>
      <c r="E725" s="204" t="s">
        <v>41</v>
      </c>
      <c r="F725" s="204"/>
      <c r="G725" s="14" t="s">
        <v>27</v>
      </c>
      <c r="H725" s="157">
        <v>6.5460000000000003</v>
      </c>
      <c r="I725" s="158">
        <v>0.61</v>
      </c>
      <c r="J725" s="158">
        <v>3.99</v>
      </c>
    </row>
    <row r="726" spans="1:10" x14ac:dyDescent="0.2">
      <c r="A726" s="175" t="s">
        <v>42</v>
      </c>
      <c r="B726" s="15" t="s">
        <v>1590</v>
      </c>
      <c r="C726" s="175" t="s">
        <v>13</v>
      </c>
      <c r="D726" s="175" t="s">
        <v>1591</v>
      </c>
      <c r="E726" s="204" t="s">
        <v>41</v>
      </c>
      <c r="F726" s="204"/>
      <c r="G726" s="14" t="s">
        <v>24</v>
      </c>
      <c r="H726" s="157">
        <v>8.0000000000000002E-3</v>
      </c>
      <c r="I726" s="158">
        <v>36.590000000000003</v>
      </c>
      <c r="J726" s="158">
        <v>0.28999999999999998</v>
      </c>
    </row>
    <row r="727" spans="1:10" x14ac:dyDescent="0.2">
      <c r="A727" s="175" t="s">
        <v>42</v>
      </c>
      <c r="B727" s="15" t="s">
        <v>1592</v>
      </c>
      <c r="C727" s="175" t="s">
        <v>13</v>
      </c>
      <c r="D727" s="175" t="s">
        <v>1593</v>
      </c>
      <c r="E727" s="204" t="s">
        <v>41</v>
      </c>
      <c r="F727" s="204"/>
      <c r="G727" s="14" t="s">
        <v>27</v>
      </c>
      <c r="H727" s="157">
        <v>2.1819999999999999</v>
      </c>
      <c r="I727" s="158">
        <v>7.38</v>
      </c>
      <c r="J727" s="158">
        <v>16.100000000000001</v>
      </c>
    </row>
    <row r="728" spans="1:10" ht="25.5" x14ac:dyDescent="0.2">
      <c r="A728" s="175" t="s">
        <v>42</v>
      </c>
      <c r="B728" s="15" t="s">
        <v>1594</v>
      </c>
      <c r="C728" s="175" t="s">
        <v>13</v>
      </c>
      <c r="D728" s="175" t="s">
        <v>1595</v>
      </c>
      <c r="E728" s="204" t="s">
        <v>41</v>
      </c>
      <c r="F728" s="204"/>
      <c r="G728" s="14" t="s">
        <v>20</v>
      </c>
      <c r="H728" s="157">
        <v>2.0579999999999998</v>
      </c>
      <c r="I728" s="158">
        <v>46.62</v>
      </c>
      <c r="J728" s="158">
        <v>95.94</v>
      </c>
    </row>
    <row r="729" spans="1:10" ht="25.5" x14ac:dyDescent="0.2">
      <c r="A729" s="177"/>
      <c r="B729" s="177"/>
      <c r="C729" s="177"/>
      <c r="D729" s="177"/>
      <c r="E729" s="177" t="s">
        <v>40</v>
      </c>
      <c r="F729" s="13">
        <v>84.08</v>
      </c>
      <c r="G729" s="177" t="s">
        <v>39</v>
      </c>
      <c r="H729" s="13">
        <v>0</v>
      </c>
      <c r="I729" s="177" t="s">
        <v>38</v>
      </c>
      <c r="J729" s="13">
        <v>84.08</v>
      </c>
    </row>
    <row r="730" spans="1:10" ht="15" thickBot="1" x14ac:dyDescent="0.25">
      <c r="A730" s="177"/>
      <c r="B730" s="177"/>
      <c r="C730" s="177"/>
      <c r="D730" s="177"/>
      <c r="E730" s="177" t="s">
        <v>37</v>
      </c>
      <c r="F730" s="13">
        <v>52.24</v>
      </c>
      <c r="G730" s="177"/>
      <c r="H730" s="200" t="s">
        <v>36</v>
      </c>
      <c r="I730" s="200"/>
      <c r="J730" s="13">
        <v>280.88</v>
      </c>
    </row>
    <row r="731" spans="1:10" ht="15" thickTop="1" x14ac:dyDescent="0.2">
      <c r="A731" s="28"/>
      <c r="B731" s="28"/>
      <c r="C731" s="28"/>
      <c r="D731" s="28"/>
      <c r="E731" s="28"/>
      <c r="F731" s="28"/>
      <c r="G731" s="28"/>
      <c r="H731" s="28"/>
      <c r="I731" s="28"/>
      <c r="J731" s="28"/>
    </row>
    <row r="732" spans="1:10" ht="15" x14ac:dyDescent="0.2">
      <c r="A732" s="180"/>
      <c r="B732" s="141" t="s">
        <v>2</v>
      </c>
      <c r="C732" s="180" t="s">
        <v>3</v>
      </c>
      <c r="D732" s="180" t="s">
        <v>4</v>
      </c>
      <c r="E732" s="203" t="s">
        <v>50</v>
      </c>
      <c r="F732" s="203"/>
      <c r="G732" s="19" t="s">
        <v>5</v>
      </c>
      <c r="H732" s="141" t="s">
        <v>6</v>
      </c>
      <c r="I732" s="141" t="s">
        <v>7</v>
      </c>
      <c r="J732" s="141" t="s">
        <v>9</v>
      </c>
    </row>
    <row r="733" spans="1:10" ht="25.5" x14ac:dyDescent="0.2">
      <c r="A733" s="179" t="s">
        <v>49</v>
      </c>
      <c r="B733" s="24" t="s">
        <v>1386</v>
      </c>
      <c r="C733" s="179" t="s">
        <v>32</v>
      </c>
      <c r="D733" s="179" t="s">
        <v>1387</v>
      </c>
      <c r="E733" s="202" t="s">
        <v>53</v>
      </c>
      <c r="F733" s="202"/>
      <c r="G733" s="25" t="s">
        <v>17</v>
      </c>
      <c r="H733" s="153">
        <v>1</v>
      </c>
      <c r="I733" s="154">
        <v>23.25</v>
      </c>
      <c r="J733" s="154">
        <v>23.25</v>
      </c>
    </row>
    <row r="734" spans="1:10" ht="25.5" x14ac:dyDescent="0.2">
      <c r="A734" s="178" t="s">
        <v>44</v>
      </c>
      <c r="B734" s="17" t="s">
        <v>48</v>
      </c>
      <c r="C734" s="178" t="s">
        <v>13</v>
      </c>
      <c r="D734" s="178" t="s">
        <v>47</v>
      </c>
      <c r="E734" s="201" t="s">
        <v>46</v>
      </c>
      <c r="F734" s="201"/>
      <c r="G734" s="16" t="s">
        <v>45</v>
      </c>
      <c r="H734" s="155">
        <v>1.61E-2</v>
      </c>
      <c r="I734" s="156">
        <v>22.58</v>
      </c>
      <c r="J734" s="156">
        <v>0.36</v>
      </c>
    </row>
    <row r="735" spans="1:10" ht="25.5" x14ac:dyDescent="0.2">
      <c r="A735" s="178" t="s">
        <v>44</v>
      </c>
      <c r="B735" s="17" t="s">
        <v>1596</v>
      </c>
      <c r="C735" s="178" t="s">
        <v>13</v>
      </c>
      <c r="D735" s="178" t="s">
        <v>1597</v>
      </c>
      <c r="E735" s="201" t="s">
        <v>46</v>
      </c>
      <c r="F735" s="201"/>
      <c r="G735" s="16" t="s">
        <v>45</v>
      </c>
      <c r="H735" s="155">
        <v>0.33789999999999998</v>
      </c>
      <c r="I735" s="156">
        <v>30.58</v>
      </c>
      <c r="J735" s="156">
        <v>10.33</v>
      </c>
    </row>
    <row r="736" spans="1:10" ht="38.25" x14ac:dyDescent="0.2">
      <c r="A736" s="175" t="s">
        <v>42</v>
      </c>
      <c r="B736" s="15" t="s">
        <v>1598</v>
      </c>
      <c r="C736" s="175" t="s">
        <v>13</v>
      </c>
      <c r="D736" s="175" t="s">
        <v>1599</v>
      </c>
      <c r="E736" s="204" t="s">
        <v>41</v>
      </c>
      <c r="F736" s="204"/>
      <c r="G736" s="14" t="s">
        <v>20</v>
      </c>
      <c r="H736" s="157">
        <v>0.76</v>
      </c>
      <c r="I736" s="158">
        <v>5.57</v>
      </c>
      <c r="J736" s="158">
        <v>4.2300000000000004</v>
      </c>
    </row>
    <row r="737" spans="1:10" ht="25.5" x14ac:dyDescent="0.2">
      <c r="A737" s="175" t="s">
        <v>42</v>
      </c>
      <c r="B737" s="15" t="s">
        <v>1600</v>
      </c>
      <c r="C737" s="175" t="s">
        <v>13</v>
      </c>
      <c r="D737" s="175" t="s">
        <v>1601</v>
      </c>
      <c r="E737" s="204" t="s">
        <v>41</v>
      </c>
      <c r="F737" s="204"/>
      <c r="G737" s="14" t="s">
        <v>24</v>
      </c>
      <c r="H737" s="157">
        <v>1</v>
      </c>
      <c r="I737" s="158">
        <v>8.33</v>
      </c>
      <c r="J737" s="158">
        <v>8.33</v>
      </c>
    </row>
    <row r="738" spans="1:10" ht="25.5" x14ac:dyDescent="0.2">
      <c r="A738" s="177"/>
      <c r="B738" s="177"/>
      <c r="C738" s="177"/>
      <c r="D738" s="177"/>
      <c r="E738" s="177" t="s">
        <v>40</v>
      </c>
      <c r="F738" s="13">
        <v>9.23</v>
      </c>
      <c r="G738" s="177" t="s">
        <v>39</v>
      </c>
      <c r="H738" s="13">
        <v>0</v>
      </c>
      <c r="I738" s="177" t="s">
        <v>38</v>
      </c>
      <c r="J738" s="13">
        <v>9.23</v>
      </c>
    </row>
    <row r="739" spans="1:10" ht="15" thickBot="1" x14ac:dyDescent="0.25">
      <c r="A739" s="177"/>
      <c r="B739" s="177"/>
      <c r="C739" s="177"/>
      <c r="D739" s="177"/>
      <c r="E739" s="177" t="s">
        <v>37</v>
      </c>
      <c r="F739" s="13">
        <v>5.31</v>
      </c>
      <c r="G739" s="177"/>
      <c r="H739" s="200" t="s">
        <v>36</v>
      </c>
      <c r="I739" s="200"/>
      <c r="J739" s="13">
        <v>28.56</v>
      </c>
    </row>
    <row r="740" spans="1:10" ht="15" thickTop="1" x14ac:dyDescent="0.2">
      <c r="A740" s="28"/>
      <c r="B740" s="28"/>
      <c r="C740" s="28"/>
      <c r="D740" s="28"/>
      <c r="E740" s="28"/>
      <c r="F740" s="28"/>
      <c r="G740" s="28"/>
      <c r="H740" s="28"/>
      <c r="I740" s="28"/>
      <c r="J740" s="28"/>
    </row>
    <row r="741" spans="1:10" ht="15" x14ac:dyDescent="0.2">
      <c r="A741" s="180"/>
      <c r="B741" s="141" t="s">
        <v>2</v>
      </c>
      <c r="C741" s="180" t="s">
        <v>3</v>
      </c>
      <c r="D741" s="180" t="s">
        <v>4</v>
      </c>
      <c r="E741" s="203" t="s">
        <v>50</v>
      </c>
      <c r="F741" s="203"/>
      <c r="G741" s="19" t="s">
        <v>5</v>
      </c>
      <c r="H741" s="141" t="s">
        <v>6</v>
      </c>
      <c r="I741" s="141" t="s">
        <v>7</v>
      </c>
      <c r="J741" s="141" t="s">
        <v>9</v>
      </c>
    </row>
    <row r="742" spans="1:10" ht="63.75" x14ac:dyDescent="0.2">
      <c r="A742" s="179" t="s">
        <v>49</v>
      </c>
      <c r="B742" s="24" t="s">
        <v>1561</v>
      </c>
      <c r="C742" s="179" t="s">
        <v>32</v>
      </c>
      <c r="D742" s="179" t="s">
        <v>1562</v>
      </c>
      <c r="E742" s="202" t="s">
        <v>1117</v>
      </c>
      <c r="F742" s="202"/>
      <c r="G742" s="25" t="s">
        <v>20</v>
      </c>
      <c r="H742" s="153">
        <v>1</v>
      </c>
      <c r="I742" s="154">
        <v>575.66999999999996</v>
      </c>
      <c r="J742" s="154">
        <v>575.66999999999996</v>
      </c>
    </row>
    <row r="743" spans="1:10" ht="25.5" x14ac:dyDescent="0.2">
      <c r="A743" s="178" t="s">
        <v>44</v>
      </c>
      <c r="B743" s="17" t="s">
        <v>1584</v>
      </c>
      <c r="C743" s="178" t="s">
        <v>13</v>
      </c>
      <c r="D743" s="178" t="s">
        <v>1585</v>
      </c>
      <c r="E743" s="201" t="s">
        <v>46</v>
      </c>
      <c r="F743" s="201"/>
      <c r="G743" s="16" t="s">
        <v>45</v>
      </c>
      <c r="H743" s="155">
        <v>4.7480000000000002</v>
      </c>
      <c r="I743" s="156">
        <v>24.25</v>
      </c>
      <c r="J743" s="156">
        <v>115.13</v>
      </c>
    </row>
    <row r="744" spans="1:10" ht="25.5" x14ac:dyDescent="0.2">
      <c r="A744" s="178" t="s">
        <v>44</v>
      </c>
      <c r="B744" s="17" t="s">
        <v>1586</v>
      </c>
      <c r="C744" s="178" t="s">
        <v>13</v>
      </c>
      <c r="D744" s="178" t="s">
        <v>1587</v>
      </c>
      <c r="E744" s="201" t="s">
        <v>46</v>
      </c>
      <c r="F744" s="201"/>
      <c r="G744" s="16" t="s">
        <v>45</v>
      </c>
      <c r="H744" s="155">
        <v>5.78</v>
      </c>
      <c r="I744" s="156">
        <v>30.58</v>
      </c>
      <c r="J744" s="156">
        <v>176.75</v>
      </c>
    </row>
    <row r="745" spans="1:10" ht="38.25" x14ac:dyDescent="0.2">
      <c r="A745" s="178" t="s">
        <v>44</v>
      </c>
      <c r="B745" s="17" t="s">
        <v>1552</v>
      </c>
      <c r="C745" s="178" t="s">
        <v>13</v>
      </c>
      <c r="D745" s="178" t="s">
        <v>1553</v>
      </c>
      <c r="E745" s="201" t="s">
        <v>1119</v>
      </c>
      <c r="F745" s="201"/>
      <c r="G745" s="16" t="s">
        <v>17</v>
      </c>
      <c r="H745" s="155">
        <v>1</v>
      </c>
      <c r="I745" s="156">
        <v>11.15</v>
      </c>
      <c r="J745" s="156">
        <v>11.15</v>
      </c>
    </row>
    <row r="746" spans="1:10" ht="38.25" x14ac:dyDescent="0.2">
      <c r="A746" s="178" t="s">
        <v>44</v>
      </c>
      <c r="B746" s="17" t="s">
        <v>1602</v>
      </c>
      <c r="C746" s="178" t="s">
        <v>13</v>
      </c>
      <c r="D746" s="178" t="s">
        <v>1603</v>
      </c>
      <c r="E746" s="201" t="s">
        <v>1119</v>
      </c>
      <c r="F746" s="201"/>
      <c r="G746" s="16" t="s">
        <v>17</v>
      </c>
      <c r="H746" s="155">
        <v>2</v>
      </c>
      <c r="I746" s="156">
        <v>12.1</v>
      </c>
      <c r="J746" s="156">
        <v>24.2</v>
      </c>
    </row>
    <row r="747" spans="1:10" x14ac:dyDescent="0.2">
      <c r="A747" s="175" t="s">
        <v>42</v>
      </c>
      <c r="B747" s="15" t="s">
        <v>1604</v>
      </c>
      <c r="C747" s="175" t="s">
        <v>13</v>
      </c>
      <c r="D747" s="175" t="s">
        <v>1605</v>
      </c>
      <c r="E747" s="204" t="s">
        <v>41</v>
      </c>
      <c r="F747" s="204"/>
      <c r="G747" s="14" t="s">
        <v>24</v>
      </c>
      <c r="H747" s="157">
        <v>10.901</v>
      </c>
      <c r="I747" s="158">
        <v>9.26</v>
      </c>
      <c r="J747" s="158">
        <v>100.94</v>
      </c>
    </row>
    <row r="748" spans="1:10" x14ac:dyDescent="0.2">
      <c r="A748" s="175" t="s">
        <v>42</v>
      </c>
      <c r="B748" s="15" t="s">
        <v>1606</v>
      </c>
      <c r="C748" s="175" t="s">
        <v>13</v>
      </c>
      <c r="D748" s="175" t="s">
        <v>1607</v>
      </c>
      <c r="E748" s="204" t="s">
        <v>41</v>
      </c>
      <c r="F748" s="204"/>
      <c r="G748" s="14" t="s">
        <v>24</v>
      </c>
      <c r="H748" s="157">
        <v>1.0589999999999999</v>
      </c>
      <c r="I748" s="158">
        <v>8.59</v>
      </c>
      <c r="J748" s="158">
        <v>9.09</v>
      </c>
    </row>
    <row r="749" spans="1:10" x14ac:dyDescent="0.2">
      <c r="A749" s="175" t="s">
        <v>42</v>
      </c>
      <c r="B749" s="15" t="s">
        <v>1590</v>
      </c>
      <c r="C749" s="175" t="s">
        <v>13</v>
      </c>
      <c r="D749" s="175" t="s">
        <v>1591</v>
      </c>
      <c r="E749" s="204" t="s">
        <v>41</v>
      </c>
      <c r="F749" s="204"/>
      <c r="G749" s="14" t="s">
        <v>24</v>
      </c>
      <c r="H749" s="157">
        <v>8.4000000000000005E-2</v>
      </c>
      <c r="I749" s="158">
        <v>36.590000000000003</v>
      </c>
      <c r="J749" s="158">
        <v>3.07</v>
      </c>
    </row>
    <row r="750" spans="1:10" ht="25.5" x14ac:dyDescent="0.2">
      <c r="A750" s="175" t="s">
        <v>42</v>
      </c>
      <c r="B750" s="15" t="s">
        <v>1608</v>
      </c>
      <c r="C750" s="175" t="s">
        <v>13</v>
      </c>
      <c r="D750" s="175" t="s">
        <v>1609</v>
      </c>
      <c r="E750" s="204" t="s">
        <v>41</v>
      </c>
      <c r="F750" s="204"/>
      <c r="G750" s="14" t="s">
        <v>27</v>
      </c>
      <c r="H750" s="157">
        <v>3.3330000000000002</v>
      </c>
      <c r="I750" s="158">
        <v>3.53</v>
      </c>
      <c r="J750" s="158">
        <v>11.76</v>
      </c>
    </row>
    <row r="751" spans="1:10" ht="25.5" x14ac:dyDescent="0.2">
      <c r="A751" s="175" t="s">
        <v>42</v>
      </c>
      <c r="B751" s="15" t="s">
        <v>1594</v>
      </c>
      <c r="C751" s="175" t="s">
        <v>13</v>
      </c>
      <c r="D751" s="175" t="s">
        <v>1595</v>
      </c>
      <c r="E751" s="204" t="s">
        <v>41</v>
      </c>
      <c r="F751" s="204"/>
      <c r="G751" s="14" t="s">
        <v>20</v>
      </c>
      <c r="H751" s="157">
        <v>1.0640000000000001</v>
      </c>
      <c r="I751" s="158">
        <v>46.62</v>
      </c>
      <c r="J751" s="158">
        <v>49.6</v>
      </c>
    </row>
    <row r="752" spans="1:10" ht="25.5" x14ac:dyDescent="0.2">
      <c r="A752" s="175" t="s">
        <v>42</v>
      </c>
      <c r="B752" s="15" t="s">
        <v>1610</v>
      </c>
      <c r="C752" s="175" t="s">
        <v>13</v>
      </c>
      <c r="D752" s="175" t="s">
        <v>1611</v>
      </c>
      <c r="E752" s="204" t="s">
        <v>41</v>
      </c>
      <c r="F752" s="204"/>
      <c r="G752" s="14" t="s">
        <v>20</v>
      </c>
      <c r="H752" s="157">
        <v>1.216</v>
      </c>
      <c r="I752" s="158">
        <v>60.84</v>
      </c>
      <c r="J752" s="158">
        <v>73.98</v>
      </c>
    </row>
    <row r="753" spans="1:10" ht="25.5" x14ac:dyDescent="0.2">
      <c r="A753" s="177"/>
      <c r="B753" s="177"/>
      <c r="C753" s="177"/>
      <c r="D753" s="177"/>
      <c r="E753" s="177" t="s">
        <v>40</v>
      </c>
      <c r="F753" s="13">
        <v>261.87</v>
      </c>
      <c r="G753" s="177" t="s">
        <v>39</v>
      </c>
      <c r="H753" s="13">
        <v>0</v>
      </c>
      <c r="I753" s="177" t="s">
        <v>38</v>
      </c>
      <c r="J753" s="13">
        <v>261.87</v>
      </c>
    </row>
    <row r="754" spans="1:10" ht="15" thickBot="1" x14ac:dyDescent="0.25">
      <c r="A754" s="177"/>
      <c r="B754" s="177"/>
      <c r="C754" s="177"/>
      <c r="D754" s="177"/>
      <c r="E754" s="177" t="s">
        <v>37</v>
      </c>
      <c r="F754" s="13">
        <v>131.54</v>
      </c>
      <c r="G754" s="177"/>
      <c r="H754" s="200" t="s">
        <v>36</v>
      </c>
      <c r="I754" s="200"/>
      <c r="J754" s="13">
        <v>707.21</v>
      </c>
    </row>
    <row r="755" spans="1:10" ht="15" thickTop="1" x14ac:dyDescent="0.2">
      <c r="A755" s="28"/>
      <c r="B755" s="28"/>
      <c r="C755" s="28"/>
      <c r="D755" s="28"/>
      <c r="E755" s="28"/>
      <c r="F755" s="28"/>
      <c r="G755" s="28"/>
      <c r="H755" s="28"/>
      <c r="I755" s="28"/>
      <c r="J755" s="28"/>
    </row>
    <row r="756" spans="1:10" ht="15" x14ac:dyDescent="0.2">
      <c r="A756" s="180"/>
      <c r="B756" s="141" t="s">
        <v>2</v>
      </c>
      <c r="C756" s="180" t="s">
        <v>3</v>
      </c>
      <c r="D756" s="180" t="s">
        <v>4</v>
      </c>
      <c r="E756" s="203" t="s">
        <v>50</v>
      </c>
      <c r="F756" s="203"/>
      <c r="G756" s="19" t="s">
        <v>5</v>
      </c>
      <c r="H756" s="141" t="s">
        <v>6</v>
      </c>
      <c r="I756" s="141" t="s">
        <v>7</v>
      </c>
      <c r="J756" s="141" t="s">
        <v>9</v>
      </c>
    </row>
    <row r="757" spans="1:10" ht="38.25" x14ac:dyDescent="0.2">
      <c r="A757" s="179" t="s">
        <v>49</v>
      </c>
      <c r="B757" s="24" t="s">
        <v>2607</v>
      </c>
      <c r="C757" s="179" t="s">
        <v>32</v>
      </c>
      <c r="D757" s="179" t="s">
        <v>2608</v>
      </c>
      <c r="E757" s="202" t="s">
        <v>213</v>
      </c>
      <c r="F757" s="202"/>
      <c r="G757" s="25" t="s">
        <v>1367</v>
      </c>
      <c r="H757" s="153">
        <v>1</v>
      </c>
      <c r="I757" s="154">
        <v>115.42</v>
      </c>
      <c r="J757" s="154">
        <v>115.42</v>
      </c>
    </row>
    <row r="758" spans="1:10" ht="25.5" x14ac:dyDescent="0.2">
      <c r="A758" s="178" t="s">
        <v>44</v>
      </c>
      <c r="B758" s="17" t="s">
        <v>2661</v>
      </c>
      <c r="C758" s="178" t="s">
        <v>13</v>
      </c>
      <c r="D758" s="178" t="s">
        <v>2662</v>
      </c>
      <c r="E758" s="201" t="s">
        <v>53</v>
      </c>
      <c r="F758" s="201"/>
      <c r="G758" s="16" t="s">
        <v>24</v>
      </c>
      <c r="H758" s="155">
        <v>3</v>
      </c>
      <c r="I758" s="156">
        <v>9.85</v>
      </c>
      <c r="J758" s="156">
        <v>29.55</v>
      </c>
    </row>
    <row r="759" spans="1:10" ht="38.25" x14ac:dyDescent="0.2">
      <c r="A759" s="178" t="s">
        <v>44</v>
      </c>
      <c r="B759" s="17" t="s">
        <v>2663</v>
      </c>
      <c r="C759" s="178" t="s">
        <v>13</v>
      </c>
      <c r="D759" s="178" t="s">
        <v>2664</v>
      </c>
      <c r="E759" s="201" t="s">
        <v>53</v>
      </c>
      <c r="F759" s="201"/>
      <c r="G759" s="16" t="s">
        <v>14</v>
      </c>
      <c r="H759" s="155">
        <v>0.05</v>
      </c>
      <c r="I759" s="156">
        <v>703.56</v>
      </c>
      <c r="J759" s="156">
        <v>35.17</v>
      </c>
    </row>
    <row r="760" spans="1:10" ht="38.25" x14ac:dyDescent="0.2">
      <c r="A760" s="178" t="s">
        <v>44</v>
      </c>
      <c r="B760" s="17" t="s">
        <v>2665</v>
      </c>
      <c r="C760" s="178" t="s">
        <v>13</v>
      </c>
      <c r="D760" s="178" t="s">
        <v>2666</v>
      </c>
      <c r="E760" s="201" t="s">
        <v>53</v>
      </c>
      <c r="F760" s="201"/>
      <c r="G760" s="16" t="s">
        <v>17</v>
      </c>
      <c r="H760" s="155">
        <v>0.625</v>
      </c>
      <c r="I760" s="156">
        <v>60.2</v>
      </c>
      <c r="J760" s="156">
        <v>37.619999999999997</v>
      </c>
    </row>
    <row r="761" spans="1:10" ht="38.25" x14ac:dyDescent="0.2">
      <c r="A761" s="178" t="s">
        <v>44</v>
      </c>
      <c r="B761" s="17" t="s">
        <v>2667</v>
      </c>
      <c r="C761" s="178" t="s">
        <v>13</v>
      </c>
      <c r="D761" s="178" t="s">
        <v>2668</v>
      </c>
      <c r="E761" s="201" t="s">
        <v>53</v>
      </c>
      <c r="F761" s="201"/>
      <c r="G761" s="16" t="s">
        <v>14</v>
      </c>
      <c r="H761" s="155">
        <v>0.6</v>
      </c>
      <c r="I761" s="156">
        <v>21.8</v>
      </c>
      <c r="J761" s="156">
        <v>13.08</v>
      </c>
    </row>
    <row r="762" spans="1:10" ht="25.5" x14ac:dyDescent="0.2">
      <c r="A762" s="177"/>
      <c r="B762" s="177"/>
      <c r="C762" s="177"/>
      <c r="D762" s="177"/>
      <c r="E762" s="177" t="s">
        <v>40</v>
      </c>
      <c r="F762" s="13">
        <v>23.66</v>
      </c>
      <c r="G762" s="177" t="s">
        <v>39</v>
      </c>
      <c r="H762" s="13">
        <v>0</v>
      </c>
      <c r="I762" s="177" t="s">
        <v>38</v>
      </c>
      <c r="J762" s="13">
        <v>23.66</v>
      </c>
    </row>
    <row r="763" spans="1:10" ht="15" thickBot="1" x14ac:dyDescent="0.25">
      <c r="A763" s="262"/>
      <c r="B763" s="262"/>
      <c r="C763" s="262"/>
      <c r="D763" s="262"/>
      <c r="E763" s="262" t="s">
        <v>37</v>
      </c>
      <c r="F763" s="263">
        <v>26.37</v>
      </c>
      <c r="G763" s="262"/>
      <c r="H763" s="264" t="s">
        <v>36</v>
      </c>
      <c r="I763" s="264"/>
      <c r="J763" s="263">
        <v>141.79</v>
      </c>
    </row>
    <row r="764" spans="1:10" ht="6.75" customHeight="1" x14ac:dyDescent="0.2"/>
    <row r="765" spans="1:10" s="176" customFormat="1" x14ac:dyDescent="0.2">
      <c r="A765" s="135"/>
      <c r="B765" s="134"/>
      <c r="C765" s="134"/>
      <c r="D765" s="134"/>
      <c r="E765" s="136"/>
      <c r="F765" s="135"/>
      <c r="G765" s="135"/>
      <c r="H765" s="138" t="s">
        <v>29</v>
      </c>
      <c r="I765" s="135"/>
      <c r="J765" s="27">
        <v>533444.38</v>
      </c>
    </row>
    <row r="766" spans="1:10" s="176" customFormat="1" x14ac:dyDescent="0.2">
      <c r="A766" s="173"/>
      <c r="B766" s="173"/>
      <c r="C766" s="173"/>
      <c r="D766" s="7"/>
      <c r="E766" s="173"/>
      <c r="F766" s="174"/>
      <c r="G766" s="173"/>
      <c r="H766" s="138" t="s">
        <v>30</v>
      </c>
      <c r="I766" s="138"/>
      <c r="J766" s="27">
        <v>120047.22</v>
      </c>
    </row>
    <row r="767" spans="1:10" s="176" customFormat="1" x14ac:dyDescent="0.2">
      <c r="A767" s="191"/>
      <c r="B767" s="191"/>
      <c r="C767" s="191"/>
      <c r="D767" s="7"/>
      <c r="E767" s="173"/>
      <c r="F767" s="192"/>
      <c r="G767" s="191"/>
      <c r="H767" s="138" t="s">
        <v>31</v>
      </c>
      <c r="I767" s="138"/>
      <c r="J767" s="27">
        <v>653491.6</v>
      </c>
    </row>
    <row r="768" spans="1:10" s="176" customFormat="1" x14ac:dyDescent="0.2">
      <c r="A768" s="131" t="s">
        <v>210</v>
      </c>
      <c r="B768" s="137">
        <f ca="1">TODAY()</f>
        <v>45527</v>
      </c>
      <c r="D768" s="29"/>
      <c r="E768" s="8"/>
      <c r="F768" s="8"/>
      <c r="G768" s="8"/>
      <c r="H768" s="8"/>
      <c r="I768" s="8"/>
      <c r="J768" s="8"/>
    </row>
    <row r="769" spans="2:10" s="176" customFormat="1" ht="54.75" customHeight="1" x14ac:dyDescent="0.2">
      <c r="B769" s="261"/>
      <c r="D769" s="172" t="s">
        <v>83</v>
      </c>
      <c r="E769" s="261"/>
      <c r="F769" s="261"/>
      <c r="G769" s="261"/>
      <c r="H769" s="261"/>
      <c r="I769" s="261"/>
      <c r="J769" s="261"/>
    </row>
  </sheetData>
  <mergeCells count="644">
    <mergeCell ref="A767:C767"/>
    <mergeCell ref="F767:G767"/>
    <mergeCell ref="E752:F752"/>
    <mergeCell ref="H754:I754"/>
    <mergeCell ref="E756:F756"/>
    <mergeCell ref="E757:F757"/>
    <mergeCell ref="E758:F758"/>
    <mergeCell ref="E759:F759"/>
    <mergeCell ref="E760:F760"/>
    <mergeCell ref="E761:F761"/>
    <mergeCell ref="H763:I763"/>
    <mergeCell ref="E743:F743"/>
    <mergeCell ref="E744:F744"/>
    <mergeCell ref="E745:F745"/>
    <mergeCell ref="E746:F746"/>
    <mergeCell ref="E747:F747"/>
    <mergeCell ref="E748:F748"/>
    <mergeCell ref="E749:F749"/>
    <mergeCell ref="E750:F750"/>
    <mergeCell ref="E751:F751"/>
    <mergeCell ref="E732:F732"/>
    <mergeCell ref="E733:F733"/>
    <mergeCell ref="E734:F734"/>
    <mergeCell ref="E735:F735"/>
    <mergeCell ref="E736:F736"/>
    <mergeCell ref="E737:F737"/>
    <mergeCell ref="H739:I739"/>
    <mergeCell ref="E741:F741"/>
    <mergeCell ref="E742:F742"/>
    <mergeCell ref="E721:F721"/>
    <mergeCell ref="E722:F722"/>
    <mergeCell ref="E723:F723"/>
    <mergeCell ref="E724:F724"/>
    <mergeCell ref="E725:F725"/>
    <mergeCell ref="E726:F726"/>
    <mergeCell ref="E727:F727"/>
    <mergeCell ref="E728:F728"/>
    <mergeCell ref="H730:I730"/>
    <mergeCell ref="E710:F710"/>
    <mergeCell ref="E711:F711"/>
    <mergeCell ref="E712:F712"/>
    <mergeCell ref="E713:F713"/>
    <mergeCell ref="E714:F714"/>
    <mergeCell ref="H716:I716"/>
    <mergeCell ref="A718:J718"/>
    <mergeCell ref="E719:F719"/>
    <mergeCell ref="E720:F720"/>
    <mergeCell ref="E699:F699"/>
    <mergeCell ref="E700:F700"/>
    <mergeCell ref="E701:F701"/>
    <mergeCell ref="E702:F702"/>
    <mergeCell ref="E703:F703"/>
    <mergeCell ref="E704:F704"/>
    <mergeCell ref="E705:F705"/>
    <mergeCell ref="E706:F706"/>
    <mergeCell ref="H708:I708"/>
    <mergeCell ref="E688:F688"/>
    <mergeCell ref="E689:F689"/>
    <mergeCell ref="E690:F690"/>
    <mergeCell ref="H692:I692"/>
    <mergeCell ref="E694:F694"/>
    <mergeCell ref="E695:F695"/>
    <mergeCell ref="E696:F696"/>
    <mergeCell ref="E697:F697"/>
    <mergeCell ref="E698:F698"/>
    <mergeCell ref="E675:F675"/>
    <mergeCell ref="H677:I677"/>
    <mergeCell ref="E679:F679"/>
    <mergeCell ref="E680:F680"/>
    <mergeCell ref="E681:F681"/>
    <mergeCell ref="E682:F682"/>
    <mergeCell ref="H684:I684"/>
    <mergeCell ref="E686:F686"/>
    <mergeCell ref="E687:F687"/>
    <mergeCell ref="E664:F664"/>
    <mergeCell ref="H666:I666"/>
    <mergeCell ref="E668:F668"/>
    <mergeCell ref="E669:F669"/>
    <mergeCell ref="E670:F670"/>
    <mergeCell ref="E671:F671"/>
    <mergeCell ref="E672:F672"/>
    <mergeCell ref="E673:F673"/>
    <mergeCell ref="E674:F674"/>
    <mergeCell ref="E655:F655"/>
    <mergeCell ref="E656:F656"/>
    <mergeCell ref="E657:F657"/>
    <mergeCell ref="E658:F658"/>
    <mergeCell ref="E659:F659"/>
    <mergeCell ref="E660:F660"/>
    <mergeCell ref="E661:F661"/>
    <mergeCell ref="E662:F662"/>
    <mergeCell ref="E663:F663"/>
    <mergeCell ref="E644:F644"/>
    <mergeCell ref="E645:F645"/>
    <mergeCell ref="E646:F646"/>
    <mergeCell ref="E647:F647"/>
    <mergeCell ref="E648:F648"/>
    <mergeCell ref="H650:I650"/>
    <mergeCell ref="E652:F652"/>
    <mergeCell ref="E653:F653"/>
    <mergeCell ref="E654:F654"/>
    <mergeCell ref="E633:F633"/>
    <mergeCell ref="E634:F634"/>
    <mergeCell ref="E635:F635"/>
    <mergeCell ref="E636:F636"/>
    <mergeCell ref="E637:F637"/>
    <mergeCell ref="E638:F638"/>
    <mergeCell ref="H640:I640"/>
    <mergeCell ref="E642:F642"/>
    <mergeCell ref="E643:F643"/>
    <mergeCell ref="E622:F622"/>
    <mergeCell ref="E623:F623"/>
    <mergeCell ref="E624:F624"/>
    <mergeCell ref="E625:F625"/>
    <mergeCell ref="E626:F626"/>
    <mergeCell ref="H628:I628"/>
    <mergeCell ref="E630:F630"/>
    <mergeCell ref="E631:F631"/>
    <mergeCell ref="E632:F632"/>
    <mergeCell ref="E611:F611"/>
    <mergeCell ref="E612:F612"/>
    <mergeCell ref="E613:F613"/>
    <mergeCell ref="E614:F614"/>
    <mergeCell ref="H616:I616"/>
    <mergeCell ref="E618:F618"/>
    <mergeCell ref="E619:F619"/>
    <mergeCell ref="E620:F620"/>
    <mergeCell ref="E621:F621"/>
    <mergeCell ref="E600:F600"/>
    <mergeCell ref="E601:F601"/>
    <mergeCell ref="E602:F602"/>
    <mergeCell ref="H604:I604"/>
    <mergeCell ref="E606:F606"/>
    <mergeCell ref="E607:F607"/>
    <mergeCell ref="E608:F608"/>
    <mergeCell ref="E609:F609"/>
    <mergeCell ref="E610:F610"/>
    <mergeCell ref="E589:F589"/>
    <mergeCell ref="E590:F590"/>
    <mergeCell ref="H592:I592"/>
    <mergeCell ref="E594:F594"/>
    <mergeCell ref="E595:F595"/>
    <mergeCell ref="E596:F596"/>
    <mergeCell ref="E597:F597"/>
    <mergeCell ref="E598:F598"/>
    <mergeCell ref="E599:F599"/>
    <mergeCell ref="E578:F578"/>
    <mergeCell ref="H580:I580"/>
    <mergeCell ref="E582:F582"/>
    <mergeCell ref="E583:F583"/>
    <mergeCell ref="E584:F584"/>
    <mergeCell ref="E585:F585"/>
    <mergeCell ref="E586:F586"/>
    <mergeCell ref="E587:F587"/>
    <mergeCell ref="E588:F588"/>
    <mergeCell ref="H568:I568"/>
    <mergeCell ref="E570:F570"/>
    <mergeCell ref="E571:F571"/>
    <mergeCell ref="E572:F572"/>
    <mergeCell ref="E573:F573"/>
    <mergeCell ref="E574:F574"/>
    <mergeCell ref="E575:F575"/>
    <mergeCell ref="E576:F576"/>
    <mergeCell ref="E577:F577"/>
    <mergeCell ref="E558:F558"/>
    <mergeCell ref="E559:F559"/>
    <mergeCell ref="E560:F560"/>
    <mergeCell ref="E561:F561"/>
    <mergeCell ref="E562:F562"/>
    <mergeCell ref="E563:F563"/>
    <mergeCell ref="E564:F564"/>
    <mergeCell ref="E565:F565"/>
    <mergeCell ref="E566:F566"/>
    <mergeCell ref="E549:F549"/>
    <mergeCell ref="E550:F550"/>
    <mergeCell ref="E551:F551"/>
    <mergeCell ref="E552:F552"/>
    <mergeCell ref="E553:F553"/>
    <mergeCell ref="E554:F554"/>
    <mergeCell ref="E555:F555"/>
    <mergeCell ref="E556:F556"/>
    <mergeCell ref="E557:F557"/>
    <mergeCell ref="H488:I488"/>
    <mergeCell ref="E497:F497"/>
    <mergeCell ref="H499:I499"/>
    <mergeCell ref="E505:F505"/>
    <mergeCell ref="H507:I507"/>
    <mergeCell ref="H518:I518"/>
    <mergeCell ref="E520:F520"/>
    <mergeCell ref="E521:F521"/>
    <mergeCell ref="E528:F528"/>
    <mergeCell ref="H462:I462"/>
    <mergeCell ref="E464:F464"/>
    <mergeCell ref="E465:F465"/>
    <mergeCell ref="H471:I471"/>
    <mergeCell ref="E474:F474"/>
    <mergeCell ref="E475:F475"/>
    <mergeCell ref="E476:F476"/>
    <mergeCell ref="H480:I480"/>
    <mergeCell ref="E482:F482"/>
    <mergeCell ref="H339:I339"/>
    <mergeCell ref="H364:I364"/>
    <mergeCell ref="E366:F366"/>
    <mergeCell ref="E367:F367"/>
    <mergeCell ref="H373:I373"/>
    <mergeCell ref="E377:F377"/>
    <mergeCell ref="E378:F378"/>
    <mergeCell ref="H380:I380"/>
    <mergeCell ref="H387:I387"/>
    <mergeCell ref="E318:F318"/>
    <mergeCell ref="E319:F319"/>
    <mergeCell ref="E320:F320"/>
    <mergeCell ref="H322:I322"/>
    <mergeCell ref="E327:F327"/>
    <mergeCell ref="E328:F328"/>
    <mergeCell ref="E329:F329"/>
    <mergeCell ref="H332:I332"/>
    <mergeCell ref="E335:F335"/>
    <mergeCell ref="H263:I263"/>
    <mergeCell ref="H288:I288"/>
    <mergeCell ref="E295:F295"/>
    <mergeCell ref="H297:I297"/>
    <mergeCell ref="H306:I306"/>
    <mergeCell ref="E309:F309"/>
    <mergeCell ref="E310:F310"/>
    <mergeCell ref="E311:F311"/>
    <mergeCell ref="H315:I315"/>
    <mergeCell ref="E542:F542"/>
    <mergeCell ref="A4:J4"/>
    <mergeCell ref="E540:F540"/>
    <mergeCell ref="E541:F541"/>
    <mergeCell ref="E538:F538"/>
    <mergeCell ref="E539:F539"/>
    <mergeCell ref="E536:F536"/>
    <mergeCell ref="E537:F537"/>
    <mergeCell ref="E534:F534"/>
    <mergeCell ref="E535:F535"/>
    <mergeCell ref="E33:F33"/>
    <mergeCell ref="E34:F34"/>
    <mergeCell ref="E35:F35"/>
    <mergeCell ref="E40:F40"/>
    <mergeCell ref="E41:F41"/>
    <mergeCell ref="E42:F42"/>
    <mergeCell ref="E47:F47"/>
    <mergeCell ref="E48:F48"/>
    <mergeCell ref="E49:F49"/>
    <mergeCell ref="E67:F67"/>
    <mergeCell ref="E68:F68"/>
    <mergeCell ref="E69:F69"/>
    <mergeCell ref="E78:F78"/>
    <mergeCell ref="E533:F533"/>
    <mergeCell ref="E527:F527"/>
    <mergeCell ref="E525:F525"/>
    <mergeCell ref="E526:F526"/>
    <mergeCell ref="E529:F529"/>
    <mergeCell ref="H531:I531"/>
    <mergeCell ref="E546:F546"/>
    <mergeCell ref="E547:F547"/>
    <mergeCell ref="E548:F548"/>
    <mergeCell ref="E515:F515"/>
    <mergeCell ref="E512:F512"/>
    <mergeCell ref="E513:F513"/>
    <mergeCell ref="E510:F510"/>
    <mergeCell ref="E511:F511"/>
    <mergeCell ref="E523:F523"/>
    <mergeCell ref="E524:F524"/>
    <mergeCell ref="E522:F522"/>
    <mergeCell ref="E516:F516"/>
    <mergeCell ref="E509:F509"/>
    <mergeCell ref="E503:F503"/>
    <mergeCell ref="E504:F504"/>
    <mergeCell ref="E501:F501"/>
    <mergeCell ref="E502:F502"/>
    <mergeCell ref="E514:F514"/>
    <mergeCell ref="E490:F490"/>
    <mergeCell ref="E491:F491"/>
    <mergeCell ref="E486:F486"/>
    <mergeCell ref="E496:F496"/>
    <mergeCell ref="E494:F494"/>
    <mergeCell ref="E495:F495"/>
    <mergeCell ref="E492:F492"/>
    <mergeCell ref="E493:F493"/>
    <mergeCell ref="E473:F473"/>
    <mergeCell ref="E468:F468"/>
    <mergeCell ref="E469:F469"/>
    <mergeCell ref="E484:F484"/>
    <mergeCell ref="E485:F485"/>
    <mergeCell ref="E477:F477"/>
    <mergeCell ref="E478:F478"/>
    <mergeCell ref="E483:F483"/>
    <mergeCell ref="E458:F458"/>
    <mergeCell ref="E455:F455"/>
    <mergeCell ref="E456:F456"/>
    <mergeCell ref="E453:F453"/>
    <mergeCell ref="E454:F454"/>
    <mergeCell ref="E466:F466"/>
    <mergeCell ref="E467:F467"/>
    <mergeCell ref="E459:F459"/>
    <mergeCell ref="E460:F460"/>
    <mergeCell ref="E451:F451"/>
    <mergeCell ref="E452:F452"/>
    <mergeCell ref="E446:F446"/>
    <mergeCell ref="E450:F450"/>
    <mergeCell ref="E444:F444"/>
    <mergeCell ref="E445:F445"/>
    <mergeCell ref="H448:I448"/>
    <mergeCell ref="E457:F457"/>
    <mergeCell ref="E438:F438"/>
    <mergeCell ref="E439:F439"/>
    <mergeCell ref="E434:F434"/>
    <mergeCell ref="E431:F431"/>
    <mergeCell ref="E432:F432"/>
    <mergeCell ref="E429:F429"/>
    <mergeCell ref="E430:F430"/>
    <mergeCell ref="E442:F442"/>
    <mergeCell ref="E443:F443"/>
    <mergeCell ref="E440:F440"/>
    <mergeCell ref="E441:F441"/>
    <mergeCell ref="E435:F435"/>
    <mergeCell ref="E436:F436"/>
    <mergeCell ref="E437:F437"/>
    <mergeCell ref="E424:F424"/>
    <mergeCell ref="E428:F428"/>
    <mergeCell ref="E420:F420"/>
    <mergeCell ref="E433:F433"/>
    <mergeCell ref="E414:F414"/>
    <mergeCell ref="E415:F415"/>
    <mergeCell ref="H422:I422"/>
    <mergeCell ref="E425:F425"/>
    <mergeCell ref="E426:F426"/>
    <mergeCell ref="E427:F427"/>
    <mergeCell ref="E410:F410"/>
    <mergeCell ref="E407:F407"/>
    <mergeCell ref="E408:F408"/>
    <mergeCell ref="E405:F405"/>
    <mergeCell ref="E406:F406"/>
    <mergeCell ref="E418:F418"/>
    <mergeCell ref="E419:F419"/>
    <mergeCell ref="E416:F416"/>
    <mergeCell ref="E417:F417"/>
    <mergeCell ref="E411:F411"/>
    <mergeCell ref="E412:F412"/>
    <mergeCell ref="E413:F413"/>
    <mergeCell ref="E400:F400"/>
    <mergeCell ref="E404:F404"/>
    <mergeCell ref="E398:F398"/>
    <mergeCell ref="E399:F399"/>
    <mergeCell ref="E397:F397"/>
    <mergeCell ref="E409:F409"/>
    <mergeCell ref="E390:F390"/>
    <mergeCell ref="E391:F391"/>
    <mergeCell ref="H395:I395"/>
    <mergeCell ref="E401:F401"/>
    <mergeCell ref="E402:F402"/>
    <mergeCell ref="E403:F403"/>
    <mergeCell ref="E385:F385"/>
    <mergeCell ref="E383:F383"/>
    <mergeCell ref="E384:F384"/>
    <mergeCell ref="E382:F382"/>
    <mergeCell ref="E392:F392"/>
    <mergeCell ref="E393:F393"/>
    <mergeCell ref="E389:F389"/>
    <mergeCell ref="E371:F371"/>
    <mergeCell ref="E368:F368"/>
    <mergeCell ref="E369:F369"/>
    <mergeCell ref="E376:F376"/>
    <mergeCell ref="E375:F375"/>
    <mergeCell ref="H347:I347"/>
    <mergeCell ref="E361:F361"/>
    <mergeCell ref="E362:F362"/>
    <mergeCell ref="E359:F359"/>
    <mergeCell ref="E360:F360"/>
    <mergeCell ref="E357:F357"/>
    <mergeCell ref="E358:F358"/>
    <mergeCell ref="H355:I355"/>
    <mergeCell ref="E370:F370"/>
    <mergeCell ref="E343:F343"/>
    <mergeCell ref="E344:F344"/>
    <mergeCell ref="E341:F341"/>
    <mergeCell ref="E342:F342"/>
    <mergeCell ref="E352:F352"/>
    <mergeCell ref="E353:F353"/>
    <mergeCell ref="E350:F350"/>
    <mergeCell ref="E351:F351"/>
    <mergeCell ref="E345:F345"/>
    <mergeCell ref="E349:F349"/>
    <mergeCell ref="E325:F325"/>
    <mergeCell ref="E326:F326"/>
    <mergeCell ref="E324:F324"/>
    <mergeCell ref="E334:F334"/>
    <mergeCell ref="E330:F330"/>
    <mergeCell ref="E336:F336"/>
    <mergeCell ref="E337:F337"/>
    <mergeCell ref="E308:F308"/>
    <mergeCell ref="E303:F303"/>
    <mergeCell ref="E304:F304"/>
    <mergeCell ref="E317:F317"/>
    <mergeCell ref="E312:F312"/>
    <mergeCell ref="E313:F313"/>
    <mergeCell ref="E292:F292"/>
    <mergeCell ref="E293:F293"/>
    <mergeCell ref="E290:F290"/>
    <mergeCell ref="E291:F291"/>
    <mergeCell ref="E301:F301"/>
    <mergeCell ref="E302:F302"/>
    <mergeCell ref="E299:F299"/>
    <mergeCell ref="E300:F300"/>
    <mergeCell ref="E294:F294"/>
    <mergeCell ref="H270:I270"/>
    <mergeCell ref="E280:F280"/>
    <mergeCell ref="E281:F281"/>
    <mergeCell ref="E278:F278"/>
    <mergeCell ref="E279:F279"/>
    <mergeCell ref="E276:F276"/>
    <mergeCell ref="E277:F277"/>
    <mergeCell ref="E286:F286"/>
    <mergeCell ref="E284:F284"/>
    <mergeCell ref="E285:F285"/>
    <mergeCell ref="E282:F282"/>
    <mergeCell ref="E283:F283"/>
    <mergeCell ref="E265:F265"/>
    <mergeCell ref="E266:F266"/>
    <mergeCell ref="E261:F261"/>
    <mergeCell ref="E274:F274"/>
    <mergeCell ref="E275:F275"/>
    <mergeCell ref="E272:F272"/>
    <mergeCell ref="E273:F273"/>
    <mergeCell ref="E267:F267"/>
    <mergeCell ref="E268:F268"/>
    <mergeCell ref="E253:F253"/>
    <mergeCell ref="E254:F254"/>
    <mergeCell ref="E251:F251"/>
    <mergeCell ref="E252:F252"/>
    <mergeCell ref="E250:F250"/>
    <mergeCell ref="E259:F259"/>
    <mergeCell ref="E260:F260"/>
    <mergeCell ref="E257:F257"/>
    <mergeCell ref="E258:F258"/>
    <mergeCell ref="E255:F255"/>
    <mergeCell ref="E256:F256"/>
    <mergeCell ref="E233:F233"/>
    <mergeCell ref="E231:F231"/>
    <mergeCell ref="E232:F232"/>
    <mergeCell ref="E245:F245"/>
    <mergeCell ref="E246:F246"/>
    <mergeCell ref="E240:F240"/>
    <mergeCell ref="E241:F241"/>
    <mergeCell ref="E234:F234"/>
    <mergeCell ref="E235:F235"/>
    <mergeCell ref="E236:F236"/>
    <mergeCell ref="H238:I238"/>
    <mergeCell ref="E242:F242"/>
    <mergeCell ref="E243:F243"/>
    <mergeCell ref="E244:F244"/>
    <mergeCell ref="H248:I248"/>
    <mergeCell ref="E218:F218"/>
    <mergeCell ref="E210:F210"/>
    <mergeCell ref="E214:F214"/>
    <mergeCell ref="E230:F230"/>
    <mergeCell ref="E224:F224"/>
    <mergeCell ref="E225:F225"/>
    <mergeCell ref="E219:F219"/>
    <mergeCell ref="E223:F223"/>
    <mergeCell ref="E211:F211"/>
    <mergeCell ref="E212:F212"/>
    <mergeCell ref="E213:F213"/>
    <mergeCell ref="H216:I216"/>
    <mergeCell ref="E220:F220"/>
    <mergeCell ref="E221:F221"/>
    <mergeCell ref="E222:F222"/>
    <mergeCell ref="H227:I227"/>
    <mergeCell ref="E229:F229"/>
    <mergeCell ref="E199:F199"/>
    <mergeCell ref="E200:F200"/>
    <mergeCell ref="E197:F197"/>
    <mergeCell ref="E198:F198"/>
    <mergeCell ref="E192:F192"/>
    <mergeCell ref="E193:F193"/>
    <mergeCell ref="H195:I195"/>
    <mergeCell ref="E208:F208"/>
    <mergeCell ref="E209:F209"/>
    <mergeCell ref="E207:F207"/>
    <mergeCell ref="E201:F201"/>
    <mergeCell ref="E202:F202"/>
    <mergeCell ref="E203:F203"/>
    <mergeCell ref="H205:I205"/>
    <mergeCell ref="E182:F182"/>
    <mergeCell ref="E176:F176"/>
    <mergeCell ref="E177:F177"/>
    <mergeCell ref="E174:F174"/>
    <mergeCell ref="E175:F175"/>
    <mergeCell ref="E191:F191"/>
    <mergeCell ref="E185:F185"/>
    <mergeCell ref="E183:F183"/>
    <mergeCell ref="E184:F184"/>
    <mergeCell ref="H179:I179"/>
    <mergeCell ref="E181:F181"/>
    <mergeCell ref="E186:F186"/>
    <mergeCell ref="E187:F187"/>
    <mergeCell ref="H189:I189"/>
    <mergeCell ref="E161:F161"/>
    <mergeCell ref="E159:F159"/>
    <mergeCell ref="E172:F172"/>
    <mergeCell ref="E173:F173"/>
    <mergeCell ref="E165:F165"/>
    <mergeCell ref="E154:F154"/>
    <mergeCell ref="E155:F155"/>
    <mergeCell ref="H157:I157"/>
    <mergeCell ref="E162:F162"/>
    <mergeCell ref="E163:F163"/>
    <mergeCell ref="E164:F164"/>
    <mergeCell ref="H167:I167"/>
    <mergeCell ref="E169:F169"/>
    <mergeCell ref="E170:F170"/>
    <mergeCell ref="E171:F171"/>
    <mergeCell ref="H136:I136"/>
    <mergeCell ref="E152:F152"/>
    <mergeCell ref="E147:F147"/>
    <mergeCell ref="E148:F148"/>
    <mergeCell ref="E160:F160"/>
    <mergeCell ref="H143:I143"/>
    <mergeCell ref="E145:F145"/>
    <mergeCell ref="E146:F146"/>
    <mergeCell ref="H150:I150"/>
    <mergeCell ref="E153:F153"/>
    <mergeCell ref="E133:F133"/>
    <mergeCell ref="E134:F134"/>
    <mergeCell ref="E131:F131"/>
    <mergeCell ref="E132:F132"/>
    <mergeCell ref="E129:F129"/>
    <mergeCell ref="E130:F130"/>
    <mergeCell ref="E140:F140"/>
    <mergeCell ref="E141:F141"/>
    <mergeCell ref="E138:F138"/>
    <mergeCell ref="E139:F139"/>
    <mergeCell ref="E121:F121"/>
    <mergeCell ref="E122:F122"/>
    <mergeCell ref="E116:F116"/>
    <mergeCell ref="E120:F120"/>
    <mergeCell ref="E114:F114"/>
    <mergeCell ref="E115:F115"/>
    <mergeCell ref="E127:F127"/>
    <mergeCell ref="E128:F128"/>
    <mergeCell ref="E125:F125"/>
    <mergeCell ref="E126:F126"/>
    <mergeCell ref="E123:F123"/>
    <mergeCell ref="E124:F124"/>
    <mergeCell ref="E117:F117"/>
    <mergeCell ref="E118:F118"/>
    <mergeCell ref="E119:F119"/>
    <mergeCell ref="E104:F104"/>
    <mergeCell ref="E98:F98"/>
    <mergeCell ref="E99:F99"/>
    <mergeCell ref="E96:F96"/>
    <mergeCell ref="E97:F97"/>
    <mergeCell ref="E109:F109"/>
    <mergeCell ref="E113:F113"/>
    <mergeCell ref="E107:F107"/>
    <mergeCell ref="E108:F108"/>
    <mergeCell ref="E105:F105"/>
    <mergeCell ref="E106:F106"/>
    <mergeCell ref="E100:F100"/>
    <mergeCell ref="E101:F101"/>
    <mergeCell ref="E102:F102"/>
    <mergeCell ref="E110:F110"/>
    <mergeCell ref="E111:F111"/>
    <mergeCell ref="E112:F112"/>
    <mergeCell ref="E94:F94"/>
    <mergeCell ref="E95:F95"/>
    <mergeCell ref="E92:F92"/>
    <mergeCell ref="E93:F93"/>
    <mergeCell ref="E87:F87"/>
    <mergeCell ref="E103:F103"/>
    <mergeCell ref="E79:F79"/>
    <mergeCell ref="E80:F80"/>
    <mergeCell ref="H89:I89"/>
    <mergeCell ref="E91:F91"/>
    <mergeCell ref="E77:F77"/>
    <mergeCell ref="E74:F74"/>
    <mergeCell ref="E75:F75"/>
    <mergeCell ref="E72:F72"/>
    <mergeCell ref="E73:F73"/>
    <mergeCell ref="E85:F85"/>
    <mergeCell ref="E86:F86"/>
    <mergeCell ref="E83:F83"/>
    <mergeCell ref="E84:F84"/>
    <mergeCell ref="E81:F81"/>
    <mergeCell ref="E82:F82"/>
    <mergeCell ref="E46:F46"/>
    <mergeCell ref="E70:F70"/>
    <mergeCell ref="E71:F71"/>
    <mergeCell ref="E65:F65"/>
    <mergeCell ref="E66:F66"/>
    <mergeCell ref="E60:F60"/>
    <mergeCell ref="E61:F61"/>
    <mergeCell ref="E76:F76"/>
    <mergeCell ref="C1:D1"/>
    <mergeCell ref="C2:D3"/>
    <mergeCell ref="H2:J3"/>
    <mergeCell ref="H1:J1"/>
    <mergeCell ref="E17:F17"/>
    <mergeCell ref="E2:G3"/>
    <mergeCell ref="E44:F44"/>
    <mergeCell ref="E45:F45"/>
    <mergeCell ref="E39:F39"/>
    <mergeCell ref="E43:F43"/>
    <mergeCell ref="E36:F36"/>
    <mergeCell ref="E37:F37"/>
    <mergeCell ref="E38:F38"/>
    <mergeCell ref="E5:F5"/>
    <mergeCell ref="E21:F21"/>
    <mergeCell ref="E22:F22"/>
    <mergeCell ref="E6:F6"/>
    <mergeCell ref="E7:F7"/>
    <mergeCell ref="E8:F8"/>
    <mergeCell ref="E9:F9"/>
    <mergeCell ref="E10:F10"/>
    <mergeCell ref="E11:F11"/>
    <mergeCell ref="E20:F20"/>
    <mergeCell ref="E15:F15"/>
    <mergeCell ref="E16:F16"/>
    <mergeCell ref="E18:F18"/>
    <mergeCell ref="E19:F19"/>
    <mergeCell ref="H544:I544"/>
    <mergeCell ref="E31:F31"/>
    <mergeCell ref="E32:F32"/>
    <mergeCell ref="E51:F51"/>
    <mergeCell ref="E54:F54"/>
    <mergeCell ref="E62:F62"/>
    <mergeCell ref="E63:F63"/>
    <mergeCell ref="E64:F64"/>
    <mergeCell ref="H13:I13"/>
    <mergeCell ref="H27:I27"/>
    <mergeCell ref="H58:I58"/>
    <mergeCell ref="E30:F30"/>
    <mergeCell ref="E29:F29"/>
    <mergeCell ref="E23:F23"/>
    <mergeCell ref="E24:F24"/>
    <mergeCell ref="E25:F25"/>
    <mergeCell ref="E55:F55"/>
    <mergeCell ref="E56:F56"/>
    <mergeCell ref="E52:F52"/>
    <mergeCell ref="E53:F53"/>
    <mergeCell ref="E50:F50"/>
  </mergeCells>
  <pageMargins left="0.51181102362204722" right="0.51181102362204722" top="0.59055118110236227" bottom="0.78740157480314965" header="0.51181102362204722" footer="0.51181102362204722"/>
  <pageSetup paperSize="9" scale="71" fitToHeight="0" orientation="landscape" r:id="rId1"/>
  <headerFooter>
    <oddFooter>Página &amp;P de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EE48-3244-4BA1-AFED-38B2F49D181A}">
  <dimension ref="A1:X57"/>
  <sheetViews>
    <sheetView showGridLines="0" topLeftCell="A13" zoomScaleSheetLayoutView="100" workbookViewId="0">
      <selection activeCell="G41" sqref="G41:K41"/>
    </sheetView>
  </sheetViews>
  <sheetFormatPr defaultColWidth="8" defaultRowHeight="12.75" x14ac:dyDescent="0.2"/>
  <cols>
    <col min="1" max="2" width="8.25" style="31" customWidth="1"/>
    <col min="3" max="3" width="5.625" style="31" customWidth="1"/>
    <col min="4" max="4" width="42.75" style="31" customWidth="1"/>
    <col min="5" max="5" width="18.5" style="31" customWidth="1"/>
    <col min="6" max="6" width="11.375" style="31" customWidth="1"/>
    <col min="7" max="7" width="10.125" style="31" customWidth="1"/>
    <col min="8" max="9" width="11.875" style="31" customWidth="1"/>
    <col min="10" max="10" width="8" style="31"/>
    <col min="11" max="11" width="8.25" style="31" customWidth="1"/>
    <col min="12" max="12" width="9.125" style="31" customWidth="1"/>
    <col min="13" max="13" width="9.125" style="32" hidden="1" customWidth="1"/>
    <col min="14" max="14" width="42.875" style="32" hidden="1" customWidth="1"/>
    <col min="15" max="23" width="9.125" style="32" hidden="1" customWidth="1"/>
    <col min="24" max="24" width="9.125" style="31" customWidth="1"/>
    <col min="25" max="25" width="21.875" style="31" customWidth="1"/>
    <col min="26" max="26" width="10.125" style="31" customWidth="1"/>
    <col min="27" max="28" width="9.625" style="31" customWidth="1"/>
    <col min="29" max="29" width="7.375" style="31" customWidth="1"/>
    <col min="30" max="32" width="5.5" style="31" bestFit="1" customWidth="1"/>
    <col min="33" max="16384" width="8" style="31"/>
  </cols>
  <sheetData>
    <row r="1" spans="1:23" x14ac:dyDescent="0.2">
      <c r="A1" s="32"/>
      <c r="B1" s="32"/>
      <c r="C1" s="32"/>
      <c r="D1" s="122" t="s">
        <v>208</v>
      </c>
      <c r="E1" s="121"/>
      <c r="F1" s="120"/>
      <c r="G1" s="120"/>
      <c r="H1" s="119" t="s">
        <v>204</v>
      </c>
      <c r="I1" s="32"/>
      <c r="J1" s="32"/>
      <c r="K1" s="32"/>
      <c r="L1" s="32"/>
    </row>
    <row r="2" spans="1:23" ht="14.25" x14ac:dyDescent="0.2">
      <c r="A2" s="32"/>
      <c r="B2" s="32"/>
      <c r="C2" s="32"/>
      <c r="D2" s="125" t="s">
        <v>207</v>
      </c>
      <c r="E2" s="251"/>
      <c r="F2" s="252"/>
      <c r="G2" s="253"/>
      <c r="H2" s="114" t="s">
        <v>204</v>
      </c>
      <c r="I2" s="32"/>
      <c r="J2" s="32"/>
      <c r="K2" s="32"/>
      <c r="L2" s="32"/>
    </row>
    <row r="3" spans="1:23" x14ac:dyDescent="0.2">
      <c r="A3" s="32"/>
      <c r="B3" s="32"/>
      <c r="C3" s="32"/>
      <c r="D3" s="122" t="s">
        <v>206</v>
      </c>
      <c r="E3" s="124"/>
      <c r="F3" s="120"/>
      <c r="G3" s="120"/>
      <c r="H3" s="119" t="s">
        <v>204</v>
      </c>
      <c r="I3" s="32"/>
      <c r="J3" s="32"/>
      <c r="K3" s="32"/>
      <c r="L3" s="32"/>
    </row>
    <row r="4" spans="1:23" ht="24.75" customHeight="1" x14ac:dyDescent="0.2">
      <c r="A4" s="32"/>
      <c r="B4" s="32"/>
      <c r="C4" s="32"/>
      <c r="D4" s="118" t="s">
        <v>1612</v>
      </c>
      <c r="E4" s="123"/>
      <c r="F4" s="123"/>
      <c r="G4" s="123"/>
      <c r="H4" s="114" t="s">
        <v>204</v>
      </c>
      <c r="I4" s="32"/>
      <c r="J4" s="32"/>
      <c r="K4" s="32"/>
      <c r="L4" s="32"/>
    </row>
    <row r="5" spans="1:23" x14ac:dyDescent="0.2">
      <c r="A5" s="32"/>
      <c r="B5" s="32"/>
      <c r="C5" s="32"/>
      <c r="D5" s="122" t="s">
        <v>205</v>
      </c>
      <c r="E5" s="121"/>
      <c r="F5" s="120"/>
      <c r="G5" s="120"/>
      <c r="H5" s="119" t="s">
        <v>204</v>
      </c>
      <c r="I5" s="32"/>
      <c r="J5" s="32"/>
      <c r="K5" s="32"/>
      <c r="L5" s="32"/>
    </row>
    <row r="6" spans="1:23" ht="14.25" x14ac:dyDescent="0.2">
      <c r="A6" s="32"/>
      <c r="B6" s="32"/>
      <c r="C6" s="32"/>
      <c r="D6" s="118" t="s">
        <v>1613</v>
      </c>
      <c r="E6" s="117"/>
      <c r="F6" s="116"/>
      <c r="G6" s="115"/>
      <c r="H6" s="114" t="s">
        <v>204</v>
      </c>
      <c r="I6" s="32"/>
      <c r="J6" s="51"/>
      <c r="K6" s="32"/>
      <c r="L6" s="113" t="s">
        <v>203</v>
      </c>
      <c r="N6" s="51"/>
    </row>
    <row r="7" spans="1:23" ht="6" customHeight="1" thickBot="1" x14ac:dyDescent="0.25">
      <c r="A7" s="32"/>
      <c r="B7" s="32"/>
      <c r="C7" s="32"/>
      <c r="D7" s="32"/>
      <c r="E7" s="32"/>
      <c r="F7" s="32"/>
      <c r="G7" s="32"/>
      <c r="H7" s="32"/>
      <c r="I7" s="32"/>
      <c r="J7" s="32"/>
      <c r="K7" s="32"/>
      <c r="L7" s="32"/>
    </row>
    <row r="8" spans="1:23" s="110" customFormat="1" ht="18" customHeight="1" thickBot="1" x14ac:dyDescent="0.25">
      <c r="A8" s="254" t="str">
        <f>IF(N24=1,N26,N25)</f>
        <v>Composição do BDI para obras com mão-de-obra onerada</v>
      </c>
      <c r="B8" s="255"/>
      <c r="C8" s="255"/>
      <c r="D8" s="255"/>
      <c r="E8" s="255"/>
      <c r="F8" s="255"/>
      <c r="G8" s="255"/>
      <c r="H8" s="255"/>
      <c r="I8" s="255"/>
      <c r="J8" s="255"/>
      <c r="K8" s="255"/>
      <c r="L8" s="256"/>
      <c r="M8" s="111"/>
      <c r="N8" s="112" t="b">
        <v>0</v>
      </c>
      <c r="O8" s="111"/>
      <c r="P8" s="111"/>
      <c r="Q8" s="111"/>
      <c r="R8" s="111"/>
      <c r="S8" s="111"/>
      <c r="T8" s="111"/>
      <c r="U8" s="111"/>
      <c r="V8" s="111"/>
      <c r="W8" s="111"/>
    </row>
    <row r="9" spans="1:23" ht="2.1" customHeight="1" x14ac:dyDescent="0.2">
      <c r="A9" s="63"/>
      <c r="B9" s="63"/>
      <c r="C9" s="73"/>
      <c r="D9" s="109"/>
      <c r="E9" s="64"/>
      <c r="F9" s="64"/>
      <c r="G9" s="64"/>
      <c r="H9" s="64"/>
      <c r="I9" s="64"/>
      <c r="J9" s="64"/>
      <c r="K9" s="32"/>
      <c r="L9" s="32"/>
    </row>
    <row r="10" spans="1:23" x14ac:dyDescent="0.2">
      <c r="A10" s="63"/>
      <c r="B10" s="63"/>
      <c r="C10" s="73"/>
      <c r="D10" s="65" t="s">
        <v>202</v>
      </c>
      <c r="E10" s="64"/>
      <c r="F10" s="65"/>
      <c r="G10" s="257"/>
      <c r="H10" s="108"/>
      <c r="I10" s="108"/>
      <c r="J10" s="64"/>
      <c r="K10" s="32"/>
      <c r="L10" s="32"/>
      <c r="N10" s="32" t="s">
        <v>164</v>
      </c>
      <c r="O10" s="107">
        <v>1</v>
      </c>
      <c r="P10" s="32" t="str">
        <f>IF(O10=1,N10,IF(O10=2,N11,IF(O10=3,N12,IF(O10=4,N13,IF(O10=5,N14,IF(O10=6,N15," "))))))</f>
        <v>Construção de Edifícios</v>
      </c>
    </row>
    <row r="11" spans="1:23" x14ac:dyDescent="0.2">
      <c r="A11" s="63"/>
      <c r="B11" s="63"/>
      <c r="C11" s="73"/>
      <c r="D11" s="65"/>
      <c r="E11" s="64"/>
      <c r="F11" s="64"/>
      <c r="G11" s="257"/>
      <c r="H11" s="106"/>
      <c r="I11" s="106"/>
      <c r="J11" s="64"/>
      <c r="K11" s="32"/>
      <c r="L11" s="32"/>
      <c r="N11" s="32" t="s">
        <v>161</v>
      </c>
    </row>
    <row r="12" spans="1:23" ht="13.5" thickBot="1" x14ac:dyDescent="0.25">
      <c r="A12" s="63"/>
      <c r="B12" s="63"/>
      <c r="C12" s="73"/>
      <c r="D12" s="65"/>
      <c r="E12" s="64"/>
      <c r="F12" s="64"/>
      <c r="G12" s="64"/>
      <c r="H12" s="64"/>
      <c r="I12" s="64"/>
      <c r="J12" s="64"/>
      <c r="K12" s="32"/>
      <c r="L12" s="32"/>
      <c r="N12" s="32" t="s">
        <v>159</v>
      </c>
    </row>
    <row r="13" spans="1:23" ht="14.1" customHeight="1" thickBot="1" x14ac:dyDescent="0.25">
      <c r="A13" s="63"/>
      <c r="B13" s="63"/>
      <c r="C13" s="258" t="str">
        <f>"COMPOSIÇÃO - BDI para "&amp;P10</f>
        <v>COMPOSIÇÃO - BDI para Construção de Edifícios</v>
      </c>
      <c r="D13" s="259"/>
      <c r="E13" s="259"/>
      <c r="F13" s="259"/>
      <c r="G13" s="259"/>
      <c r="H13" s="259"/>
      <c r="I13" s="260"/>
      <c r="J13" s="32"/>
      <c r="K13" s="32"/>
      <c r="L13" s="32"/>
      <c r="N13" s="32" t="s">
        <v>157</v>
      </c>
    </row>
    <row r="14" spans="1:23" ht="27.95" customHeight="1" x14ac:dyDescent="0.2">
      <c r="A14" s="63"/>
      <c r="B14" s="63"/>
      <c r="C14" s="105" t="s">
        <v>201</v>
      </c>
      <c r="D14" s="104" t="s">
        <v>200</v>
      </c>
      <c r="E14" s="104" t="s">
        <v>199</v>
      </c>
      <c r="F14" s="104" t="s">
        <v>198</v>
      </c>
      <c r="G14" s="104" t="s">
        <v>197</v>
      </c>
      <c r="H14" s="249" t="s">
        <v>196</v>
      </c>
      <c r="I14" s="250"/>
      <c r="J14" s="32"/>
      <c r="K14" s="32"/>
      <c r="L14" s="32"/>
      <c r="N14" s="32" t="s">
        <v>155</v>
      </c>
    </row>
    <row r="15" spans="1:23" ht="14.1" customHeight="1" x14ac:dyDescent="0.2">
      <c r="A15" s="63"/>
      <c r="B15" s="63"/>
      <c r="C15" s="103">
        <v>1</v>
      </c>
      <c r="D15" s="102" t="s">
        <v>195</v>
      </c>
      <c r="E15" s="101" t="s">
        <v>194</v>
      </c>
      <c r="F15" s="100">
        <v>4.4999999999999998E-2</v>
      </c>
      <c r="G15" s="99" t="str">
        <f t="shared" ref="G15:G24" si="0">IF(F15="","",IF(AND(F15&gt;=H15,F15&lt;=I15),"OK",""))</f>
        <v>OK</v>
      </c>
      <c r="H15" s="90">
        <f>INDEX(matriz,$W17,$O$10)</f>
        <v>0.03</v>
      </c>
      <c r="I15" s="90">
        <f>INDEX(matriz2,$W23,$O$10)</f>
        <v>5.5E-2</v>
      </c>
      <c r="J15" s="32"/>
      <c r="K15" s="32"/>
      <c r="L15" s="32"/>
      <c r="N15" s="32" t="s">
        <v>153</v>
      </c>
    </row>
    <row r="16" spans="1:23" ht="14.1" customHeight="1" x14ac:dyDescent="0.2">
      <c r="A16" s="63"/>
      <c r="B16" s="63"/>
      <c r="C16" s="94">
        <v>2</v>
      </c>
      <c r="D16" s="93" t="s">
        <v>193</v>
      </c>
      <c r="E16" s="92" t="s">
        <v>192</v>
      </c>
      <c r="F16" s="97">
        <v>8.9999999999999993E-3</v>
      </c>
      <c r="G16" s="85" t="str">
        <f t="shared" si="0"/>
        <v>OK</v>
      </c>
      <c r="H16" s="90">
        <f>INDEX(matriz,$W18,$O$10)</f>
        <v>8.0000000000000002E-3</v>
      </c>
      <c r="I16" s="90">
        <f>INDEX(matriz2,$W24,$O$10)</f>
        <v>0.01</v>
      </c>
      <c r="J16" s="32"/>
      <c r="K16" s="32"/>
      <c r="L16" s="32"/>
      <c r="P16" s="32" t="s">
        <v>191</v>
      </c>
      <c r="Q16" s="32">
        <v>1</v>
      </c>
      <c r="R16" s="32">
        <v>2</v>
      </c>
      <c r="S16" s="32">
        <v>3</v>
      </c>
      <c r="T16" s="32">
        <v>4</v>
      </c>
      <c r="U16" s="32">
        <v>5</v>
      </c>
      <c r="V16" s="32">
        <v>6</v>
      </c>
    </row>
    <row r="17" spans="1:23" ht="14.1" customHeight="1" x14ac:dyDescent="0.2">
      <c r="A17" s="63"/>
      <c r="B17" s="63"/>
      <c r="C17" s="94">
        <v>3</v>
      </c>
      <c r="D17" s="93" t="s">
        <v>190</v>
      </c>
      <c r="E17" s="92" t="s">
        <v>189</v>
      </c>
      <c r="F17" s="97">
        <v>1.2E-2</v>
      </c>
      <c r="G17" s="85" t="str">
        <f t="shared" si="0"/>
        <v>OK</v>
      </c>
      <c r="H17" s="90">
        <f>INDEX(matriz,$W19,$O$10)</f>
        <v>9.7000000000000003E-3</v>
      </c>
      <c r="I17" s="90">
        <f>INDEX(matriz2,$W25,$O$10)</f>
        <v>1.2699999999999999E-2</v>
      </c>
      <c r="J17" s="32"/>
      <c r="K17" s="96"/>
      <c r="L17" s="32"/>
      <c r="N17" s="51"/>
      <c r="Q17" s="62">
        <v>0.03</v>
      </c>
      <c r="R17" s="62">
        <v>3.7999999999999999E-2</v>
      </c>
      <c r="S17" s="62">
        <v>3.4299999999999997E-2</v>
      </c>
      <c r="T17" s="62">
        <v>5.2900000000000003E-2</v>
      </c>
      <c r="U17" s="62">
        <v>0.04</v>
      </c>
      <c r="V17" s="62">
        <v>1.4999999999999999E-2</v>
      </c>
      <c r="W17" s="32">
        <v>1</v>
      </c>
    </row>
    <row r="18" spans="1:23" ht="14.1" customHeight="1" x14ac:dyDescent="0.2">
      <c r="A18" s="63"/>
      <c r="B18" s="63"/>
      <c r="C18" s="94">
        <v>4</v>
      </c>
      <c r="D18" s="93" t="s">
        <v>188</v>
      </c>
      <c r="E18" s="92" t="s">
        <v>187</v>
      </c>
      <c r="F18" s="97">
        <v>1.21E-2</v>
      </c>
      <c r="G18" s="85" t="str">
        <f t="shared" si="0"/>
        <v>OK</v>
      </c>
      <c r="H18" s="90">
        <f>INDEX(matriz,$W20,$O$10)</f>
        <v>5.8999999999999999E-3</v>
      </c>
      <c r="I18" s="90">
        <f>INDEX(matriz2,$W26,$O$10)</f>
        <v>1.3899999999999999E-2</v>
      </c>
      <c r="J18" s="32"/>
      <c r="K18" s="96"/>
      <c r="L18" s="32"/>
      <c r="N18" s="98">
        <f>((((1+F15+F16+F17)*(1+F18)*(1+F19))/(1-(F20-0.02))-1))</f>
        <v>0.20310840268456354</v>
      </c>
      <c r="Q18" s="62">
        <v>8.0000000000000002E-3</v>
      </c>
      <c r="R18" s="62">
        <v>3.2000000000000002E-3</v>
      </c>
      <c r="S18" s="62">
        <v>2.8E-3</v>
      </c>
      <c r="T18" s="62">
        <v>2.5000000000000001E-3</v>
      </c>
      <c r="U18" s="62">
        <v>8.0999999999999996E-3</v>
      </c>
      <c r="V18" s="62">
        <v>3.0000000000000001E-3</v>
      </c>
      <c r="W18" s="32">
        <v>2</v>
      </c>
    </row>
    <row r="19" spans="1:23" ht="14.1" customHeight="1" x14ac:dyDescent="0.2">
      <c r="A19" s="63"/>
      <c r="B19" s="63"/>
      <c r="C19" s="94">
        <v>5</v>
      </c>
      <c r="D19" s="93" t="s">
        <v>186</v>
      </c>
      <c r="E19" s="92" t="s">
        <v>185</v>
      </c>
      <c r="F19" s="97">
        <v>0.08</v>
      </c>
      <c r="G19" s="85" t="str">
        <f t="shared" si="0"/>
        <v>OK</v>
      </c>
      <c r="H19" s="90">
        <f>INDEX(matriz,$W21,$O$10)</f>
        <v>6.1600000000000002E-2</v>
      </c>
      <c r="I19" s="90">
        <f>INDEX(matriz2,$W27,$O$10)</f>
        <v>8.9599999999999999E-2</v>
      </c>
      <c r="J19" s="32"/>
      <c r="K19" s="96"/>
      <c r="L19" s="32"/>
      <c r="N19" s="51" t="str">
        <f>"Percentual de BDI superior ao limite estipulado pelo Acórdão TCU 2.622/2013 devido a soma de 2% (CPRB, conforme LEI 12.844/2013) no item Tributos, referente a desoneração na Contribuição Previdenciária. O cálculo dessa composição onerada resulta em " &amp;N22</f>
        <v>Percentual de BDI superior ao limite estipulado pelo Acórdão TCU 2.622/2013 devido a soma de 2% (CPRB, conforme LEI 12.844/2013) no item Tributos, referente a desoneração na Contribuição Previdenciária. O cálculo dessa composição onerada resulta em 20,31%</v>
      </c>
      <c r="Q19" s="62">
        <v>9.7000000000000003E-3</v>
      </c>
      <c r="R19" s="62">
        <v>5.0000000000000001E-3</v>
      </c>
      <c r="S19" s="62">
        <v>0.01</v>
      </c>
      <c r="T19" s="62">
        <v>0.01</v>
      </c>
      <c r="U19" s="62">
        <v>1.46E-2</v>
      </c>
      <c r="V19" s="62">
        <v>5.5999999999999999E-3</v>
      </c>
      <c r="W19" s="32">
        <v>3</v>
      </c>
    </row>
    <row r="20" spans="1:23" ht="14.1" customHeight="1" x14ac:dyDescent="0.2">
      <c r="A20" s="63"/>
      <c r="B20" s="63"/>
      <c r="C20" s="94">
        <v>6</v>
      </c>
      <c r="D20" s="93" t="s">
        <v>184</v>
      </c>
      <c r="E20" s="92" t="s">
        <v>183</v>
      </c>
      <c r="F20" s="91">
        <f>SUM(F21:F24)</f>
        <v>5.1499999999999997E-2</v>
      </c>
      <c r="G20" s="85" t="str">
        <f t="shared" si="0"/>
        <v/>
      </c>
      <c r="H20" s="90">
        <f>IF(N24=1,0.0565,0.0765)</f>
        <v>5.6500000000000002E-2</v>
      </c>
      <c r="I20" s="90">
        <f>IF(N24=1,0.0865,0.1065)</f>
        <v>8.6499999999999994E-2</v>
      </c>
      <c r="J20" s="32"/>
      <c r="K20" s="32"/>
      <c r="L20" s="32"/>
      <c r="N20" s="95">
        <f>ROUND(N18*100,2)</f>
        <v>20.309999999999999</v>
      </c>
      <c r="Q20" s="62">
        <v>5.8999999999999999E-3</v>
      </c>
      <c r="R20" s="62">
        <v>1.0200000000000001E-2</v>
      </c>
      <c r="S20" s="62">
        <v>9.4000000000000004E-3</v>
      </c>
      <c r="T20" s="62">
        <v>1.01E-2</v>
      </c>
      <c r="U20" s="62">
        <v>9.4000000000000004E-3</v>
      </c>
      <c r="V20" s="62">
        <v>8.5000000000000006E-3</v>
      </c>
      <c r="W20" s="32">
        <v>4</v>
      </c>
    </row>
    <row r="21" spans="1:23" ht="14.1" customHeight="1" thickBot="1" x14ac:dyDescent="0.25">
      <c r="A21" s="218"/>
      <c r="B21" s="218"/>
      <c r="C21" s="94" t="s">
        <v>182</v>
      </c>
      <c r="D21" s="93" t="s">
        <v>181</v>
      </c>
      <c r="E21" s="92" t="s">
        <v>181</v>
      </c>
      <c r="F21" s="91">
        <v>6.4999999999999997E-3</v>
      </c>
      <c r="G21" s="85" t="str">
        <f t="shared" si="0"/>
        <v>OK</v>
      </c>
      <c r="H21" s="90">
        <v>6.4999999999999997E-3</v>
      </c>
      <c r="I21" s="90">
        <v>6.4999999999999997E-3</v>
      </c>
      <c r="J21" s="219" t="str">
        <f>IF(N24=2,"Foi incluída a CPRB com a alíquota de 2% sobre a Receita Bruta"," ")</f>
        <v xml:space="preserve"> </v>
      </c>
      <c r="K21" s="219"/>
      <c r="L21" s="219"/>
      <c r="N21" s="51" t="s">
        <v>180</v>
      </c>
      <c r="Q21" s="62">
        <v>6.1600000000000002E-2</v>
      </c>
      <c r="R21" s="62">
        <v>6.6400000000000001E-2</v>
      </c>
      <c r="S21" s="62">
        <v>6.7400000000000002E-2</v>
      </c>
      <c r="T21" s="62">
        <v>0.08</v>
      </c>
      <c r="U21" s="62">
        <v>7.1400000000000005E-2</v>
      </c>
      <c r="V21" s="62">
        <v>3.5000000000000003E-2</v>
      </c>
      <c r="W21" s="32">
        <v>5</v>
      </c>
    </row>
    <row r="22" spans="1:23" ht="14.1" customHeight="1" x14ac:dyDescent="0.2">
      <c r="A22" s="220" t="s">
        <v>179</v>
      </c>
      <c r="B22" s="222" t="s">
        <v>178</v>
      </c>
      <c r="C22" s="94" t="s">
        <v>177</v>
      </c>
      <c r="D22" s="93" t="s">
        <v>176</v>
      </c>
      <c r="E22" s="92" t="s">
        <v>176</v>
      </c>
      <c r="F22" s="91">
        <v>0.03</v>
      </c>
      <c r="G22" s="85" t="str">
        <f t="shared" si="0"/>
        <v>OK</v>
      </c>
      <c r="H22" s="90">
        <v>0.03</v>
      </c>
      <c r="I22" s="90">
        <v>0.03</v>
      </c>
      <c r="J22" s="219"/>
      <c r="K22" s="219"/>
      <c r="L22" s="219"/>
      <c r="N22" s="51" t="str">
        <f>N20&amp;N21</f>
        <v>20,31%</v>
      </c>
      <c r="P22" s="32" t="s">
        <v>175</v>
      </c>
      <c r="Q22" s="32">
        <v>1</v>
      </c>
      <c r="R22" s="32">
        <v>2</v>
      </c>
      <c r="S22" s="32">
        <v>3</v>
      </c>
      <c r="T22" s="32">
        <v>4</v>
      </c>
      <c r="U22" s="32">
        <v>5</v>
      </c>
      <c r="V22" s="32">
        <v>6</v>
      </c>
    </row>
    <row r="23" spans="1:23" ht="14.1" customHeight="1" thickBot="1" x14ac:dyDescent="0.25">
      <c r="A23" s="221"/>
      <c r="B23" s="223"/>
      <c r="C23" s="89" t="s">
        <v>174</v>
      </c>
      <c r="D23" s="88" t="s">
        <v>173</v>
      </c>
      <c r="E23" s="87" t="s">
        <v>172</v>
      </c>
      <c r="F23" s="86">
        <f>IF(N24=1,0,0.02)</f>
        <v>0</v>
      </c>
      <c r="G23" s="85" t="str">
        <f t="shared" si="0"/>
        <v>OK</v>
      </c>
      <c r="H23" s="84">
        <f>IF(N24=1,0,0.02)</f>
        <v>0</v>
      </c>
      <c r="I23" s="84">
        <f>IF(N24=1,0,0.02)</f>
        <v>0</v>
      </c>
      <c r="J23" s="83"/>
      <c r="K23" s="83"/>
      <c r="L23" s="83"/>
      <c r="N23" s="51"/>
      <c r="Q23" s="62">
        <v>5.5E-2</v>
      </c>
      <c r="R23" s="62">
        <v>4.6699999999999998E-2</v>
      </c>
      <c r="S23" s="62">
        <v>6.7100000000000007E-2</v>
      </c>
      <c r="T23" s="62">
        <v>7.9299999999999995E-2</v>
      </c>
      <c r="U23" s="62">
        <v>7.85E-2</v>
      </c>
      <c r="V23" s="62">
        <v>4.4900000000000002E-2</v>
      </c>
      <c r="W23" s="32">
        <v>1</v>
      </c>
    </row>
    <row r="24" spans="1:23" ht="14.1" customHeight="1" thickBot="1" x14ac:dyDescent="0.25">
      <c r="A24" s="82">
        <v>0.03</v>
      </c>
      <c r="B24" s="81">
        <v>0.5</v>
      </c>
      <c r="C24" s="80" t="s">
        <v>171</v>
      </c>
      <c r="D24" s="79" t="s">
        <v>170</v>
      </c>
      <c r="E24" s="78" t="s">
        <v>170</v>
      </c>
      <c r="F24" s="77">
        <f>A24*B24</f>
        <v>1.4999999999999999E-2</v>
      </c>
      <c r="G24" s="76" t="str">
        <f t="shared" si="0"/>
        <v>OK</v>
      </c>
      <c r="H24" s="75">
        <f>IF(B24=0,0.02,0.02*B24)</f>
        <v>0.01</v>
      </c>
      <c r="I24" s="75">
        <f>IF(B24=0,0.05,0.05*B24)</f>
        <v>2.5000000000000001E-2</v>
      </c>
      <c r="J24" s="74"/>
      <c r="K24" s="74"/>
      <c r="L24" s="74"/>
      <c r="N24" s="56">
        <f>IF(N8=TRUE,2,1)</f>
        <v>1</v>
      </c>
      <c r="Q24" s="62">
        <v>0.01</v>
      </c>
      <c r="R24" s="62">
        <v>7.4000000000000003E-3</v>
      </c>
      <c r="S24" s="62">
        <v>7.4999999999999997E-3</v>
      </c>
      <c r="T24" s="62">
        <v>5.5999999999999999E-3</v>
      </c>
      <c r="U24" s="62">
        <v>1.9900000000000001E-2</v>
      </c>
      <c r="V24" s="62">
        <v>8.2000000000000007E-3</v>
      </c>
      <c r="W24" s="32">
        <v>2</v>
      </c>
    </row>
    <row r="25" spans="1:23" ht="14.1" customHeight="1" x14ac:dyDescent="0.25">
      <c r="A25" s="63"/>
      <c r="B25" s="63"/>
      <c r="C25" s="73"/>
      <c r="D25" s="65"/>
      <c r="E25" s="224" t="s">
        <v>169</v>
      </c>
      <c r="F25" s="225"/>
      <c r="G25" s="226"/>
      <c r="H25" s="227" t="str">
        <f>IF(O10=1,S30,IF(O10=2,S31,IF(O10=3,S32,IF(O10=4,S33,IF(O10=5,S34,IF(O10=6,S35," "))))))</f>
        <v>de 20,34% a 25,00%</v>
      </c>
      <c r="I25" s="228"/>
      <c r="J25" s="72"/>
      <c r="K25" s="72"/>
      <c r="L25" s="72"/>
      <c r="N25" s="32" t="s">
        <v>168</v>
      </c>
      <c r="Q25" s="62">
        <v>1.2699999999999999E-2</v>
      </c>
      <c r="R25" s="62">
        <v>9.7000000000000003E-3</v>
      </c>
      <c r="S25" s="62">
        <v>1.7399999999999999E-2</v>
      </c>
      <c r="T25" s="62">
        <v>1.9699999999999999E-2</v>
      </c>
      <c r="U25" s="62">
        <v>3.1600000000000003E-2</v>
      </c>
      <c r="V25" s="62">
        <v>8.8999999999999999E-3</v>
      </c>
      <c r="W25" s="32">
        <v>3</v>
      </c>
    </row>
    <row r="26" spans="1:23" ht="12.75" customHeight="1" thickBot="1" x14ac:dyDescent="0.25">
      <c r="A26" s="63"/>
      <c r="B26" s="229" t="s">
        <v>167</v>
      </c>
      <c r="C26" s="230"/>
      <c r="D26" s="231"/>
      <c r="E26" s="64"/>
      <c r="F26" s="64"/>
      <c r="G26" s="64"/>
      <c r="H26" s="64"/>
      <c r="I26" s="32"/>
      <c r="J26" s="33"/>
      <c r="K26" s="33"/>
      <c r="L26" s="33"/>
      <c r="N26" s="32" t="s">
        <v>166</v>
      </c>
      <c r="Q26" s="62">
        <v>1.3899999999999999E-2</v>
      </c>
      <c r="R26" s="62">
        <v>1.21E-2</v>
      </c>
      <c r="S26" s="62">
        <v>1.17E-2</v>
      </c>
      <c r="T26" s="62">
        <v>1.11E-2</v>
      </c>
      <c r="U26" s="62">
        <v>1.3299999999999999E-2</v>
      </c>
      <c r="V26" s="62">
        <v>1.11E-2</v>
      </c>
      <c r="W26" s="32">
        <v>4</v>
      </c>
    </row>
    <row r="27" spans="1:23" ht="12.75" customHeight="1" x14ac:dyDescent="0.2">
      <c r="A27" s="71"/>
      <c r="B27" s="70"/>
      <c r="C27" s="66"/>
      <c r="D27" s="65"/>
      <c r="E27" s="232" t="s">
        <v>165</v>
      </c>
      <c r="F27" s="234">
        <f>((((1+F15+F16+F17)*(1+F18)*(1+F19))/(1-F20))-1)</f>
        <v>0.2284770564048495</v>
      </c>
      <c r="G27" s="235" t="str">
        <f>IF(N24=2,N27,IF(N24=1,N28,"Erro"))</f>
        <v>OK!</v>
      </c>
      <c r="H27" s="236"/>
      <c r="I27" s="237"/>
      <c r="J27" s="32"/>
      <c r="K27" s="32"/>
      <c r="L27" s="32"/>
      <c r="N27" s="32" t="str">
        <f>IF(Q44=2,N44,IF(Q44=3,N45,IF(Q44=4,N46,IF(Q44=5,N47,IF(Q44=6,O48,"Erro")))))</f>
        <v>Percentual do BDI quando calculado sem desoneração é inferior ao limite estipulado pelo Acórdão TCU 2.622/2013.</v>
      </c>
      <c r="Q27" s="62">
        <v>8.9599999999999999E-2</v>
      </c>
      <c r="R27" s="62">
        <v>8.6900000000000005E-2</v>
      </c>
      <c r="S27" s="62">
        <v>9.4E-2</v>
      </c>
      <c r="T27" s="62">
        <v>9.5100000000000004E-2</v>
      </c>
      <c r="U27" s="62">
        <v>0.1043</v>
      </c>
      <c r="V27" s="62">
        <v>6.2199999999999998E-2</v>
      </c>
      <c r="W27" s="32">
        <v>5</v>
      </c>
    </row>
    <row r="28" spans="1:23" ht="12.75" customHeight="1" thickBot="1" x14ac:dyDescent="0.25">
      <c r="A28" s="71"/>
      <c r="B28" s="70"/>
      <c r="C28" s="66"/>
      <c r="D28" s="65"/>
      <c r="E28" s="233"/>
      <c r="F28" s="233"/>
      <c r="G28" s="238"/>
      <c r="H28" s="238"/>
      <c r="I28" s="239"/>
      <c r="J28" s="32"/>
      <c r="K28" s="32"/>
      <c r="L28" s="32"/>
      <c r="N28" s="32" t="str">
        <f>IF(R44=2,N44,IF(R44=3,N46,IF(R44=4,O48,"Erro")))</f>
        <v>OK!</v>
      </c>
    </row>
    <row r="29" spans="1:23" ht="12.75" customHeight="1" x14ac:dyDescent="0.2">
      <c r="A29" s="66"/>
      <c r="B29" s="69"/>
      <c r="C29" s="68"/>
      <c r="D29" s="67"/>
      <c r="E29" s="64"/>
      <c r="F29" s="64"/>
      <c r="G29" s="240"/>
      <c r="H29" s="241"/>
      <c r="I29" s="242"/>
      <c r="J29" s="32"/>
      <c r="K29" s="32"/>
      <c r="L29" s="32"/>
    </row>
    <row r="30" spans="1:23" ht="6.75" customHeight="1" x14ac:dyDescent="0.2">
      <c r="A30" s="66"/>
      <c r="B30" s="63"/>
      <c r="C30" s="65"/>
      <c r="D30" s="32"/>
      <c r="E30" s="64"/>
      <c r="F30" s="64"/>
      <c r="G30" s="64"/>
      <c r="H30" s="64"/>
      <c r="I30" s="64"/>
      <c r="J30" s="32"/>
      <c r="K30" s="32"/>
      <c r="L30" s="32"/>
      <c r="N30" s="32" t="str">
        <f>(B24*100)&amp;N21</f>
        <v>50%</v>
      </c>
      <c r="P30" s="32" t="s">
        <v>164</v>
      </c>
      <c r="Q30" s="62">
        <v>0.2034</v>
      </c>
      <c r="R30" s="62">
        <v>0.25</v>
      </c>
      <c r="S30" s="32" t="s">
        <v>163</v>
      </c>
      <c r="W30" s="32">
        <v>1</v>
      </c>
    </row>
    <row r="31" spans="1:23" ht="11.25" customHeight="1" x14ac:dyDescent="0.2">
      <c r="A31" s="63"/>
      <c r="B31" s="55" t="s">
        <v>162</v>
      </c>
      <c r="C31" s="43"/>
      <c r="D31" s="43"/>
      <c r="E31" s="43"/>
      <c r="F31" s="43"/>
      <c r="G31" s="43"/>
      <c r="H31" s="43"/>
      <c r="I31" s="43"/>
      <c r="J31" s="32"/>
      <c r="K31" s="32"/>
      <c r="L31" s="32"/>
      <c r="N31" s="32" t="str">
        <f>(A24*100)&amp;N21</f>
        <v>3%</v>
      </c>
      <c r="P31" s="32" t="s">
        <v>161</v>
      </c>
      <c r="Q31" s="62">
        <v>0.19600000000000001</v>
      </c>
      <c r="R31" s="62">
        <v>0.24229999999999999</v>
      </c>
      <c r="S31" s="32" t="s">
        <v>160</v>
      </c>
      <c r="W31" s="32">
        <v>2</v>
      </c>
    </row>
    <row r="32" spans="1:23" ht="12.75" customHeight="1" x14ac:dyDescent="0.2">
      <c r="A32" s="63"/>
      <c r="B32" s="55"/>
      <c r="C32" s="43"/>
      <c r="D32" s="43"/>
      <c r="E32" s="43"/>
      <c r="F32" s="43"/>
      <c r="G32" s="43"/>
      <c r="H32" s="43"/>
      <c r="I32" s="43"/>
      <c r="J32" s="32"/>
      <c r="K32" s="32"/>
      <c r="L32" s="32"/>
      <c r="N32" s="32" t="str">
        <f>" e a sua base de cálculo é de "&amp;N30</f>
        <v xml:space="preserve"> e a sua base de cálculo é de 50%</v>
      </c>
      <c r="P32" s="32" t="s">
        <v>159</v>
      </c>
      <c r="Q32" s="62">
        <v>0.20760000000000001</v>
      </c>
      <c r="R32" s="62">
        <v>0.26440000000000002</v>
      </c>
      <c r="S32" s="32" t="s">
        <v>158</v>
      </c>
      <c r="W32" s="32">
        <v>3</v>
      </c>
    </row>
    <row r="33" spans="1:23" ht="12.75" customHeight="1" x14ac:dyDescent="0.2">
      <c r="A33" s="43"/>
      <c r="B33" s="43"/>
      <c r="C33" s="43"/>
      <c r="D33" s="43"/>
      <c r="E33" s="43"/>
      <c r="F33" s="43"/>
      <c r="G33" s="43"/>
      <c r="H33" s="43"/>
      <c r="I33" s="43"/>
      <c r="J33" s="43"/>
      <c r="K33" s="43"/>
      <c r="L33" s="43"/>
      <c r="N33" s="32" t="str">
        <f>N31&amp;N32</f>
        <v>3% e a sua base de cálculo é de 50%</v>
      </c>
      <c r="P33" s="32" t="s">
        <v>157</v>
      </c>
      <c r="Q33" s="62">
        <v>0.24</v>
      </c>
      <c r="R33" s="62">
        <v>0.27860000000000001</v>
      </c>
      <c r="S33" s="32" t="s">
        <v>156</v>
      </c>
      <c r="W33" s="32">
        <v>4</v>
      </c>
    </row>
    <row r="34" spans="1:23" ht="12.75" customHeight="1" x14ac:dyDescent="0.2">
      <c r="A34" s="43"/>
      <c r="B34" s="43"/>
      <c r="C34" s="43"/>
      <c r="D34" s="43"/>
      <c r="E34" s="43"/>
      <c r="F34" s="43"/>
      <c r="G34" s="43"/>
      <c r="H34" s="43"/>
      <c r="I34" s="43"/>
      <c r="J34" s="43"/>
      <c r="K34" s="43"/>
      <c r="L34" s="43"/>
      <c r="N34" s="32" t="str">
        <f>" sobre o valor total do orçamento."</f>
        <v xml:space="preserve"> sobre o valor total do orçamento.</v>
      </c>
      <c r="P34" s="32" t="s">
        <v>155</v>
      </c>
      <c r="Q34" s="62">
        <v>0.22800000000000001</v>
      </c>
      <c r="R34" s="62">
        <v>0.3095</v>
      </c>
      <c r="S34" s="32" t="s">
        <v>154</v>
      </c>
      <c r="W34" s="32">
        <v>5</v>
      </c>
    </row>
    <row r="35" spans="1:23" ht="12.75" customHeight="1" x14ac:dyDescent="0.2">
      <c r="A35" s="43"/>
      <c r="B35" s="43"/>
      <c r="C35" s="43"/>
      <c r="D35" s="43"/>
      <c r="E35" s="43"/>
      <c r="F35" s="43"/>
      <c r="G35" s="43"/>
      <c r="H35" s="43"/>
      <c r="I35" s="43"/>
      <c r="J35" s="43"/>
      <c r="K35" s="43"/>
      <c r="L35" s="43"/>
      <c r="N35" s="32" t="str">
        <f>N33&amp;N34</f>
        <v>3% e a sua base de cálculo é de 50% sobre o valor total do orçamento.</v>
      </c>
      <c r="P35" s="32" t="s">
        <v>153</v>
      </c>
      <c r="Q35" s="62">
        <v>0.111</v>
      </c>
      <c r="R35" s="62">
        <v>0.16800000000000001</v>
      </c>
      <c r="S35" s="32" t="s">
        <v>152</v>
      </c>
      <c r="W35" s="32">
        <v>6</v>
      </c>
    </row>
    <row r="36" spans="1:23" ht="12.75" customHeight="1" x14ac:dyDescent="0.2">
      <c r="A36" s="32"/>
      <c r="B36" s="243" t="str">
        <f>IF(N24=2,(IF(Q44=5,N19," "))," ")</f>
        <v xml:space="preserve"> </v>
      </c>
      <c r="C36" s="244"/>
      <c r="D36" s="244"/>
      <c r="E36" s="244"/>
      <c r="F36" s="244"/>
      <c r="G36" s="244"/>
      <c r="H36" s="244"/>
      <c r="I36" s="244"/>
      <c r="J36" s="244"/>
      <c r="K36" s="245"/>
      <c r="L36" s="32"/>
    </row>
    <row r="37" spans="1:23" ht="12.75" customHeight="1" x14ac:dyDescent="0.2">
      <c r="A37" s="32"/>
      <c r="B37" s="246"/>
      <c r="C37" s="247"/>
      <c r="D37" s="247"/>
      <c r="E37" s="247"/>
      <c r="F37" s="247"/>
      <c r="G37" s="247"/>
      <c r="H37" s="247"/>
      <c r="I37" s="247"/>
      <c r="J37" s="247"/>
      <c r="K37" s="248"/>
      <c r="L37" s="32"/>
      <c r="P37" s="32" t="s">
        <v>151</v>
      </c>
      <c r="Q37" s="62">
        <f>INDEX(Q30:R35,O10,1)</f>
        <v>0.2034</v>
      </c>
      <c r="R37" s="62">
        <f>INDEX(Q30:R35,O10,2)</f>
        <v>0.25</v>
      </c>
    </row>
    <row r="38" spans="1:23" ht="12.75" customHeight="1" x14ac:dyDescent="0.2">
      <c r="A38" s="32"/>
      <c r="B38" s="57"/>
      <c r="C38" s="60"/>
      <c r="D38" s="60"/>
      <c r="E38" s="60"/>
      <c r="F38" s="60"/>
      <c r="G38" s="61"/>
      <c r="H38" s="61"/>
      <c r="I38" s="61"/>
      <c r="J38" s="61"/>
      <c r="K38" s="61"/>
      <c r="L38" s="32"/>
    </row>
    <row r="39" spans="1:23" ht="12.75" customHeight="1" x14ac:dyDescent="0.2">
      <c r="A39" s="32"/>
      <c r="B39" s="57" t="str">
        <f>IF(N24=2,"Obs²: O cálculo desta composição de BDI considera a desoneração da contribuição previdenciária, conforme Lei 12.844/2013."," ")</f>
        <v xml:space="preserve"> </v>
      </c>
      <c r="C39" s="32"/>
      <c r="D39" s="55"/>
      <c r="E39" s="51"/>
      <c r="F39" s="51"/>
      <c r="G39" s="61"/>
      <c r="H39" s="61"/>
      <c r="I39" s="61"/>
      <c r="J39" s="61"/>
      <c r="K39" s="61"/>
      <c r="L39" s="32"/>
    </row>
    <row r="40" spans="1:23" ht="14.25" x14ac:dyDescent="0.2">
      <c r="A40" s="32"/>
      <c r="B40" s="57"/>
      <c r="C40" s="60"/>
      <c r="D40" s="60"/>
      <c r="E40" s="60"/>
      <c r="F40" s="59"/>
      <c r="G40" s="59"/>
      <c r="H40" s="59"/>
      <c r="I40" s="59"/>
      <c r="J40" s="58"/>
      <c r="K40" s="58"/>
      <c r="L40" s="34"/>
    </row>
    <row r="41" spans="1:23" ht="12.75" customHeight="1" x14ac:dyDescent="0.2">
      <c r="A41" s="32"/>
      <c r="B41" s="57"/>
      <c r="C41" s="32"/>
      <c r="D41" s="55"/>
      <c r="E41" s="51"/>
      <c r="F41" s="49"/>
      <c r="G41" s="217"/>
      <c r="H41" s="217"/>
      <c r="I41" s="217"/>
      <c r="J41" s="217"/>
      <c r="K41" s="217"/>
      <c r="L41" s="34"/>
      <c r="Q41" s="32" t="s">
        <v>149</v>
      </c>
      <c r="R41" s="32" t="s">
        <v>148</v>
      </c>
      <c r="S41" s="32" t="s">
        <v>147</v>
      </c>
    </row>
    <row r="42" spans="1:23" ht="13.5" customHeight="1" x14ac:dyDescent="0.2">
      <c r="A42" s="32"/>
      <c r="B42" s="32"/>
      <c r="C42" s="32"/>
      <c r="D42" s="55"/>
      <c r="E42" s="32"/>
      <c r="F42" s="34"/>
      <c r="G42" s="213"/>
      <c r="H42" s="213"/>
      <c r="I42" s="213"/>
      <c r="J42" s="213"/>
      <c r="K42" s="213"/>
      <c r="L42" s="34"/>
      <c r="P42" s="32" t="s">
        <v>146</v>
      </c>
      <c r="Q42" s="56">
        <f>IF(N18&lt;Q37,1,IF(N18&gt;R37,3,2))</f>
        <v>1</v>
      </c>
      <c r="R42" s="32">
        <f>IF(F27&lt;Q37,1,2)</f>
        <v>2</v>
      </c>
    </row>
    <row r="43" spans="1:23" x14ac:dyDescent="0.2">
      <c r="A43" s="214">
        <f ca="1">TODAY()</f>
        <v>45527</v>
      </c>
      <c r="B43" s="214"/>
      <c r="C43" s="214"/>
      <c r="D43" s="55"/>
      <c r="E43" s="32"/>
      <c r="F43" s="34"/>
      <c r="G43" s="213"/>
      <c r="H43" s="213"/>
      <c r="I43" s="213"/>
      <c r="J43" s="213"/>
      <c r="K43" s="213"/>
      <c r="L43" s="45"/>
      <c r="M43" s="43"/>
      <c r="N43" s="43"/>
      <c r="O43" s="43" t="s">
        <v>145</v>
      </c>
      <c r="P43" s="43" t="s">
        <v>144</v>
      </c>
      <c r="Q43" s="52">
        <f>IF(F27&lt;Q37,1,IF(F27&gt;R37,3,2))</f>
        <v>2</v>
      </c>
      <c r="R43" s="43">
        <f>IF(F27&lt;R37,1,2)</f>
        <v>1</v>
      </c>
      <c r="S43" s="43"/>
      <c r="T43" s="43"/>
      <c r="U43" s="43"/>
      <c r="V43" s="43"/>
      <c r="W43" s="43"/>
    </row>
    <row r="44" spans="1:23" s="40" customFormat="1" ht="12.75" customHeight="1" x14ac:dyDescent="0.2">
      <c r="A44" s="215" t="s">
        <v>143</v>
      </c>
      <c r="B44" s="215"/>
      <c r="C44" s="215"/>
      <c r="D44" s="55"/>
      <c r="E44" s="54"/>
      <c r="F44" s="53"/>
      <c r="G44" s="213"/>
      <c r="H44" s="213"/>
      <c r="I44" s="213"/>
      <c r="J44" s="213"/>
      <c r="K44" s="213"/>
      <c r="L44" s="45"/>
      <c r="M44" s="43">
        <v>2</v>
      </c>
      <c r="N44" s="43" t="s">
        <v>142</v>
      </c>
      <c r="O44" s="43" t="s">
        <v>141</v>
      </c>
      <c r="P44" s="50"/>
      <c r="Q44" s="52">
        <f>SUM(Q42:Q43)</f>
        <v>3</v>
      </c>
      <c r="R44" s="43">
        <f>SUM(R42:R43)</f>
        <v>3</v>
      </c>
      <c r="S44" s="43"/>
      <c r="T44" s="43"/>
      <c r="U44" s="43"/>
      <c r="V44" s="43"/>
      <c r="W44" s="43"/>
    </row>
    <row r="45" spans="1:23" s="40" customFormat="1" ht="12.75" customHeight="1" x14ac:dyDescent="0.2">
      <c r="A45" s="32"/>
      <c r="B45" s="32"/>
      <c r="C45" s="32"/>
      <c r="D45" s="51"/>
      <c r="E45" s="32"/>
      <c r="F45" s="46"/>
      <c r="G45" s="34"/>
      <c r="H45" s="34"/>
      <c r="I45" s="49"/>
      <c r="J45" s="34"/>
      <c r="K45" s="34"/>
      <c r="L45" s="45"/>
      <c r="M45" s="43"/>
      <c r="N45" s="43" t="s">
        <v>140</v>
      </c>
      <c r="O45" s="43" t="s">
        <v>139</v>
      </c>
      <c r="P45" s="50"/>
      <c r="Q45" s="43"/>
      <c r="R45" s="43"/>
      <c r="S45" s="43"/>
      <c r="T45" s="43"/>
      <c r="U45" s="43"/>
      <c r="V45" s="43"/>
      <c r="W45" s="43"/>
    </row>
    <row r="46" spans="1:23" s="40" customFormat="1" ht="12.75" customHeight="1" x14ac:dyDescent="0.2">
      <c r="A46" s="32"/>
      <c r="B46" s="32"/>
      <c r="C46" s="32"/>
      <c r="D46" s="32"/>
      <c r="E46" s="47"/>
      <c r="F46" s="46"/>
      <c r="G46" s="34"/>
      <c r="H46" s="34"/>
      <c r="I46" s="49"/>
      <c r="J46" s="34"/>
      <c r="K46" s="34"/>
      <c r="L46" s="45"/>
      <c r="M46" s="43">
        <v>3</v>
      </c>
      <c r="N46" s="43" t="s">
        <v>138</v>
      </c>
      <c r="O46" s="43" t="s">
        <v>137</v>
      </c>
      <c r="P46" s="43"/>
      <c r="Q46" s="43"/>
      <c r="R46" s="43"/>
      <c r="S46" s="43"/>
      <c r="T46" s="43"/>
      <c r="U46" s="43"/>
      <c r="V46" s="43"/>
      <c r="W46" s="43"/>
    </row>
    <row r="47" spans="1:23" s="40" customFormat="1" ht="12.75" customHeight="1" thickBot="1" x14ac:dyDescent="0.25">
      <c r="A47" s="32"/>
      <c r="B47" s="32"/>
      <c r="C47" s="39"/>
      <c r="D47" s="48"/>
      <c r="E47" s="47"/>
      <c r="F47" s="46"/>
      <c r="G47" s="34"/>
      <c r="H47" s="34"/>
      <c r="I47" s="34"/>
      <c r="J47" s="34"/>
      <c r="K47" s="34"/>
      <c r="L47" s="45"/>
      <c r="M47" s="43"/>
      <c r="N47" s="43" t="s">
        <v>136</v>
      </c>
      <c r="O47" s="43" t="s">
        <v>135</v>
      </c>
      <c r="P47" s="43"/>
      <c r="Q47" s="43"/>
      <c r="R47" s="43"/>
      <c r="S47" s="43"/>
      <c r="T47" s="43"/>
      <c r="U47" s="43"/>
      <c r="V47" s="43"/>
      <c r="W47" s="43"/>
    </row>
    <row r="48" spans="1:23" s="40" customFormat="1" ht="14.25" customHeight="1" x14ac:dyDescent="0.2">
      <c r="A48" s="32"/>
      <c r="B48" s="32"/>
      <c r="C48" s="39"/>
      <c r="D48" s="44" t="s">
        <v>134</v>
      </c>
      <c r="E48" s="32"/>
      <c r="F48" s="34"/>
      <c r="G48" s="34"/>
      <c r="H48" s="216"/>
      <c r="I48" s="216"/>
      <c r="J48" s="216"/>
      <c r="K48" s="34"/>
      <c r="L48" s="34"/>
      <c r="M48" s="43"/>
      <c r="N48" s="43">
        <v>4</v>
      </c>
      <c r="O48" s="43" t="s">
        <v>133</v>
      </c>
      <c r="P48" s="43" t="s">
        <v>132</v>
      </c>
      <c r="Q48" s="43"/>
      <c r="R48" s="43"/>
      <c r="S48" s="43"/>
      <c r="T48" s="43"/>
      <c r="U48" s="43"/>
      <c r="V48" s="43"/>
      <c r="W48" s="43"/>
    </row>
    <row r="49" spans="1:24" s="40" customFormat="1" x14ac:dyDescent="0.2">
      <c r="A49" s="32"/>
      <c r="B49" s="32"/>
      <c r="C49" s="39" t="s">
        <v>131</v>
      </c>
      <c r="D49" s="42" t="s">
        <v>130</v>
      </c>
      <c r="E49" s="32"/>
      <c r="F49" s="34"/>
      <c r="G49" s="41"/>
      <c r="H49" s="212"/>
      <c r="I49" s="212"/>
      <c r="J49" s="212"/>
      <c r="K49" s="34"/>
      <c r="L49" s="34"/>
      <c r="M49" s="32"/>
      <c r="N49" s="32"/>
      <c r="O49" s="32"/>
      <c r="P49" s="32"/>
      <c r="Q49" s="32"/>
      <c r="R49" s="32"/>
      <c r="S49" s="32"/>
      <c r="T49" s="32"/>
      <c r="U49" s="32"/>
      <c r="V49" s="32"/>
      <c r="W49" s="32"/>
      <c r="X49" s="31"/>
    </row>
    <row r="50" spans="1:24" x14ac:dyDescent="0.2">
      <c r="A50" s="32"/>
      <c r="B50" s="32"/>
      <c r="C50" s="39" t="s">
        <v>129</v>
      </c>
      <c r="D50" s="38" t="s">
        <v>128</v>
      </c>
      <c r="E50" s="32"/>
      <c r="F50" s="34"/>
      <c r="G50" s="35"/>
      <c r="H50" s="212"/>
      <c r="I50" s="212"/>
      <c r="J50" s="212"/>
      <c r="K50" s="34"/>
      <c r="L50" s="34"/>
    </row>
    <row r="51" spans="1:24" x14ac:dyDescent="0.2">
      <c r="A51" s="32"/>
      <c r="B51" s="32"/>
      <c r="C51" s="37" t="s">
        <v>127</v>
      </c>
      <c r="D51" s="36"/>
      <c r="E51" s="32"/>
      <c r="F51" s="34"/>
      <c r="G51" s="35"/>
      <c r="H51" s="212"/>
      <c r="I51" s="212"/>
      <c r="J51" s="212"/>
      <c r="K51" s="34"/>
      <c r="L51" s="34"/>
    </row>
    <row r="52" spans="1:24" ht="9.75" customHeight="1" x14ac:dyDescent="0.2">
      <c r="A52" s="32"/>
      <c r="B52" s="32"/>
      <c r="C52" s="32"/>
      <c r="D52" s="32"/>
      <c r="E52" s="32"/>
      <c r="F52" s="32"/>
      <c r="G52" s="33"/>
      <c r="H52" s="33"/>
      <c r="I52" s="32"/>
      <c r="J52" s="32"/>
      <c r="K52" s="32"/>
      <c r="L52" s="32"/>
    </row>
    <row r="53" spans="1:24" ht="30.75" customHeight="1" x14ac:dyDescent="0.2"/>
    <row r="54" spans="1:24" ht="11.1" customHeight="1" x14ac:dyDescent="0.2"/>
    <row r="55" spans="1:24" ht="11.1" customHeight="1" x14ac:dyDescent="0.2"/>
    <row r="56" spans="1:24" ht="11.1" customHeight="1" x14ac:dyDescent="0.2"/>
    <row r="57" spans="1:24" ht="11.1" customHeight="1" x14ac:dyDescent="0.2"/>
  </sheetData>
  <sheetProtection selectLockedCells="1"/>
  <mergeCells count="24">
    <mergeCell ref="H14:I14"/>
    <mergeCell ref="E2:G2"/>
    <mergeCell ref="A8:L8"/>
    <mergeCell ref="G10:G11"/>
    <mergeCell ref="C13:I13"/>
    <mergeCell ref="G41:K41"/>
    <mergeCell ref="A21:B21"/>
    <mergeCell ref="J21:L22"/>
    <mergeCell ref="A22:A23"/>
    <mergeCell ref="B22:B23"/>
    <mergeCell ref="E25:G25"/>
    <mergeCell ref="H25:I25"/>
    <mergeCell ref="B26:D26"/>
    <mergeCell ref="E27:E28"/>
    <mergeCell ref="F27:F28"/>
    <mergeCell ref="G27:I29"/>
    <mergeCell ref="B36:K37"/>
    <mergeCell ref="H51:J51"/>
    <mergeCell ref="G42:K44"/>
    <mergeCell ref="A43:C43"/>
    <mergeCell ref="A44:C44"/>
    <mergeCell ref="H48:J48"/>
    <mergeCell ref="H49:J49"/>
    <mergeCell ref="H50:J50"/>
  </mergeCells>
  <conditionalFormatting sqref="A43 D6:G6 D2:G2 D49:D51 E45:F47 G50:G52 H52 D4:G4">
    <cfRule type="cellIs" dxfId="17" priority="2" stopIfTrue="1" operator="notEqual">
      <formula>""</formula>
    </cfRule>
  </conditionalFormatting>
  <conditionalFormatting sqref="G26">
    <cfRule type="cellIs" dxfId="16" priority="3" stopIfTrue="1" operator="equal">
      <formula>"NÃO OK"</formula>
    </cfRule>
    <cfRule type="cellIs" dxfId="15" priority="4" stopIfTrue="1" operator="equal">
      <formula>"OK"</formula>
    </cfRule>
  </conditionalFormatting>
  <conditionalFormatting sqref="A24:B24 H49:J51">
    <cfRule type="cellIs" dxfId="14" priority="5" stopIfTrue="1" operator="equal">
      <formula>""</formula>
    </cfRule>
  </conditionalFormatting>
  <conditionalFormatting sqref="G27:I29">
    <cfRule type="cellIs" dxfId="13" priority="6" stopIfTrue="1" operator="equal">
      <formula>"OK! Percentual do BDI quando calculado sem desoneração atende ao limite estipulado pelo Acórdão TCU 2.622/2013."</formula>
    </cfRule>
    <cfRule type="cellIs" dxfId="12" priority="7" stopIfTrue="1" operator="equal">
      <formula>"OK!"</formula>
    </cfRule>
    <cfRule type="cellIs" dxfId="11" priority="8" stopIfTrue="1" operator="notEqual">
      <formula>"OK!"</formula>
    </cfRule>
  </conditionalFormatting>
  <conditionalFormatting sqref="F15:F19">
    <cfRule type="cellIs" dxfId="10" priority="1" stopIfTrue="1" operator="equal">
      <formula>""</formula>
    </cfRule>
  </conditionalFormatting>
  <dataValidations count="3">
    <dataValidation type="custom" allowBlank="1" showInputMessage="1" showErrorMessage="1" sqref="L9" xr:uid="{B4E478E4-D043-4A30-833E-99D147B23349}">
      <formula1>A1</formula1>
    </dataValidation>
    <dataValidation allowBlank="1" showInputMessage="1" showErrorMessage="1" promptTitle="Data" prompt="Indique a data da assinatura do documento" sqref="A43" xr:uid="{BABCE322-DC39-48ED-B3EB-ED7B0F69A3D3}"/>
    <dataValidation type="list" allowBlank="1" showInputMessage="1" showErrorMessage="1" promptTitle="Escolha" prompt="o tipo de obra" sqref="D11" xr:uid="{EFF3EA71-9E12-45FD-BA4C-C67E47F3C0E6}">
      <formula1>$N$10:$N$14</formula1>
    </dataValidation>
  </dataValidations>
  <printOptions horizontalCentered="1"/>
  <pageMargins left="0.98425196850393704" right="0.51181102362204722" top="0.78740157480314965" bottom="0.78740157480314965" header="0.31496062992125984" footer="0.31496062992125984"/>
  <pageSetup paperSize="9" scale="72"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locked="0" defaultSize="0" autoLine="0" autoPict="0" altText="teste">
                <anchor moveWithCells="1">
                  <from>
                    <xdr:col>3</xdr:col>
                    <xdr:colOff>28575</xdr:colOff>
                    <xdr:row>10</xdr:row>
                    <xdr:rowOff>9525</xdr:rowOff>
                  </from>
                  <to>
                    <xdr:col>5</xdr:col>
                    <xdr:colOff>485775</xdr:colOff>
                    <xdr:row>11</xdr:row>
                    <xdr:rowOff>47625</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9</xdr:col>
                    <xdr:colOff>19050</xdr:colOff>
                    <xdr:row>21</xdr:row>
                    <xdr:rowOff>142875</xdr:rowOff>
                  </from>
                  <to>
                    <xdr:col>23</xdr:col>
                    <xdr:colOff>123825</xdr:colOff>
                    <xdr:row>23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E77C-2F6B-49F8-8E8C-41DDA194DBAB}">
  <dimension ref="A1:X57"/>
  <sheetViews>
    <sheetView showGridLines="0" tabSelected="1" zoomScaleSheetLayoutView="100" workbookViewId="0">
      <selection activeCell="E16" sqref="E16"/>
    </sheetView>
  </sheetViews>
  <sheetFormatPr defaultRowHeight="12.75" x14ac:dyDescent="0.2"/>
  <cols>
    <col min="1" max="2" width="8.25" style="31" customWidth="1"/>
    <col min="3" max="3" width="5.625" style="31" customWidth="1"/>
    <col min="4" max="4" width="43.625" style="31" customWidth="1"/>
    <col min="5" max="5" width="18.5" style="31" customWidth="1"/>
    <col min="6" max="6" width="11.375" style="31" customWidth="1"/>
    <col min="7" max="7" width="10.125" style="31" customWidth="1"/>
    <col min="8" max="9" width="11.875" style="31" customWidth="1"/>
    <col min="10" max="10" width="9" style="31"/>
    <col min="11" max="11" width="8.25" style="31" customWidth="1"/>
    <col min="12" max="12" width="9.125" style="31" customWidth="1"/>
    <col min="13" max="13" width="9.125" style="32" hidden="1" customWidth="1"/>
    <col min="14" max="14" width="42.875" style="32" hidden="1" customWidth="1"/>
    <col min="15" max="23" width="9.125" style="32" hidden="1" customWidth="1"/>
    <col min="24" max="24" width="9.125" style="31" customWidth="1"/>
    <col min="25" max="25" width="21.875" style="31" customWidth="1"/>
    <col min="26" max="26" width="10.125" style="31" customWidth="1"/>
    <col min="27" max="28" width="9.625" style="31" customWidth="1"/>
    <col min="29" max="29" width="7.375" style="31" customWidth="1"/>
    <col min="30" max="32" width="5.5" style="31" bestFit="1" customWidth="1"/>
    <col min="33" max="16384" width="9" style="31"/>
  </cols>
  <sheetData>
    <row r="1" spans="1:23" x14ac:dyDescent="0.2">
      <c r="A1" s="32"/>
      <c r="B1" s="32"/>
      <c r="C1" s="32"/>
      <c r="D1" s="122" t="s">
        <v>208</v>
      </c>
      <c r="E1" s="121"/>
      <c r="F1" s="120"/>
      <c r="G1" s="120"/>
      <c r="H1" s="119" t="s">
        <v>204</v>
      </c>
      <c r="I1" s="32"/>
      <c r="J1" s="32"/>
      <c r="K1" s="32"/>
      <c r="L1" s="32"/>
    </row>
    <row r="2" spans="1:23" ht="14.25" x14ac:dyDescent="0.2">
      <c r="A2" s="32"/>
      <c r="B2" s="32"/>
      <c r="C2" s="32"/>
      <c r="D2" s="125" t="s">
        <v>207</v>
      </c>
      <c r="E2" s="251"/>
      <c r="F2" s="252"/>
      <c r="G2" s="253"/>
      <c r="H2" s="114" t="s">
        <v>204</v>
      </c>
      <c r="I2" s="32"/>
      <c r="J2" s="32"/>
      <c r="K2" s="32"/>
      <c r="L2" s="32"/>
    </row>
    <row r="3" spans="1:23" x14ac:dyDescent="0.2">
      <c r="A3" s="32"/>
      <c r="B3" s="32"/>
      <c r="C3" s="32"/>
      <c r="D3" s="122" t="s">
        <v>206</v>
      </c>
      <c r="E3" s="124"/>
      <c r="F3" s="120"/>
      <c r="G3" s="120"/>
      <c r="H3" s="119" t="s">
        <v>204</v>
      </c>
      <c r="I3" s="32"/>
      <c r="J3" s="32"/>
      <c r="K3" s="32"/>
      <c r="L3" s="32"/>
    </row>
    <row r="4" spans="1:23" ht="24.75" customHeight="1" x14ac:dyDescent="0.2">
      <c r="A4" s="32"/>
      <c r="B4" s="32"/>
      <c r="C4" s="32"/>
      <c r="D4" s="118" t="s">
        <v>1612</v>
      </c>
      <c r="E4" s="123"/>
      <c r="F4" s="123"/>
      <c r="G4" s="123"/>
      <c r="H4" s="114" t="s">
        <v>204</v>
      </c>
      <c r="I4" s="32"/>
      <c r="J4" s="32"/>
      <c r="K4" s="32"/>
      <c r="L4" s="32"/>
    </row>
    <row r="5" spans="1:23" x14ac:dyDescent="0.2">
      <c r="A5" s="32"/>
      <c r="B5" s="32"/>
      <c r="C5" s="32"/>
      <c r="D5" s="122" t="s">
        <v>205</v>
      </c>
      <c r="E5" s="121"/>
      <c r="F5" s="120"/>
      <c r="G5" s="120"/>
      <c r="H5" s="119" t="s">
        <v>204</v>
      </c>
      <c r="I5" s="32"/>
      <c r="J5" s="32"/>
      <c r="K5" s="32"/>
      <c r="L5" s="32"/>
    </row>
    <row r="6" spans="1:23" ht="14.25" x14ac:dyDescent="0.2">
      <c r="A6" s="32"/>
      <c r="B6" s="32"/>
      <c r="C6" s="32"/>
      <c r="D6" s="118" t="s">
        <v>1613</v>
      </c>
      <c r="E6" s="117"/>
      <c r="F6" s="116"/>
      <c r="G6" s="115"/>
      <c r="H6" s="114" t="s">
        <v>204</v>
      </c>
      <c r="I6" s="32"/>
      <c r="J6" s="51"/>
      <c r="K6" s="32"/>
      <c r="L6" s="113" t="s">
        <v>203</v>
      </c>
      <c r="N6" s="51"/>
    </row>
    <row r="7" spans="1:23" ht="6" customHeight="1" thickBot="1" x14ac:dyDescent="0.25">
      <c r="A7" s="32"/>
      <c r="B7" s="32"/>
      <c r="C7" s="32"/>
      <c r="D7" s="32"/>
      <c r="E7" s="32"/>
      <c r="F7" s="32"/>
      <c r="G7" s="32"/>
      <c r="H7" s="32"/>
      <c r="I7" s="32"/>
      <c r="J7" s="32"/>
      <c r="K7" s="32"/>
      <c r="L7" s="32"/>
    </row>
    <row r="8" spans="1:23" s="110" customFormat="1" ht="18" customHeight="1" thickBot="1" x14ac:dyDescent="0.25">
      <c r="A8" s="254" t="str">
        <f>IF(N24=1,N26,N25)</f>
        <v>Composição do BDI para obras com mão-de-obra onerada</v>
      </c>
      <c r="B8" s="255"/>
      <c r="C8" s="255"/>
      <c r="D8" s="255"/>
      <c r="E8" s="255"/>
      <c r="F8" s="255"/>
      <c r="G8" s="255"/>
      <c r="H8" s="255"/>
      <c r="I8" s="255"/>
      <c r="J8" s="255"/>
      <c r="K8" s="255"/>
      <c r="L8" s="256"/>
      <c r="M8" s="111"/>
      <c r="N8" s="112" t="b">
        <v>0</v>
      </c>
      <c r="O8" s="111"/>
      <c r="P8" s="111"/>
      <c r="Q8" s="111"/>
      <c r="R8" s="111"/>
      <c r="S8" s="111"/>
      <c r="T8" s="111"/>
      <c r="U8" s="111"/>
      <c r="V8" s="111"/>
      <c r="W8" s="111"/>
    </row>
    <row r="9" spans="1:23" ht="2.1" customHeight="1" x14ac:dyDescent="0.2">
      <c r="A9" s="63"/>
      <c r="B9" s="63"/>
      <c r="C9" s="73"/>
      <c r="D9" s="109"/>
      <c r="E9" s="64"/>
      <c r="F9" s="64"/>
      <c r="G9" s="64"/>
      <c r="H9" s="64"/>
      <c r="I9" s="64"/>
      <c r="J9" s="64"/>
      <c r="K9" s="32"/>
      <c r="L9" s="32"/>
    </row>
    <row r="10" spans="1:23" x14ac:dyDescent="0.2">
      <c r="A10" s="63"/>
      <c r="B10" s="63"/>
      <c r="C10" s="73"/>
      <c r="D10" s="65" t="s">
        <v>202</v>
      </c>
      <c r="E10" s="64"/>
      <c r="F10" s="65"/>
      <c r="G10" s="257"/>
      <c r="H10" s="108"/>
      <c r="I10" s="108"/>
      <c r="J10" s="64"/>
      <c r="K10" s="32"/>
      <c r="L10" s="32"/>
      <c r="N10" s="32" t="s">
        <v>164</v>
      </c>
      <c r="O10" s="107">
        <v>6</v>
      </c>
      <c r="P10" s="32" t="str">
        <f>IF(O10=1,N10,IF(O10=2,N11,IF(O10=3,N12,IF(O10=4,N13,IF(O10=5,N14,IF(O10=6,N15," "))))))</f>
        <v>Fornecimento de Materiais e Equipamentos</v>
      </c>
    </row>
    <row r="11" spans="1:23" x14ac:dyDescent="0.2">
      <c r="A11" s="63"/>
      <c r="B11" s="63"/>
      <c r="C11" s="73"/>
      <c r="D11" s="65"/>
      <c r="E11" s="64"/>
      <c r="F11" s="64"/>
      <c r="G11" s="257"/>
      <c r="H11" s="106"/>
      <c r="I11" s="106"/>
      <c r="J11" s="64"/>
      <c r="K11" s="32"/>
      <c r="L11" s="32"/>
      <c r="N11" s="32" t="s">
        <v>161</v>
      </c>
    </row>
    <row r="12" spans="1:23" ht="13.5" thickBot="1" x14ac:dyDescent="0.25">
      <c r="A12" s="63"/>
      <c r="B12" s="63"/>
      <c r="C12" s="73"/>
      <c r="D12" s="65"/>
      <c r="E12" s="64"/>
      <c r="F12" s="64"/>
      <c r="G12" s="64"/>
      <c r="H12" s="64"/>
      <c r="I12" s="64"/>
      <c r="J12" s="64"/>
      <c r="K12" s="32"/>
      <c r="L12" s="32"/>
      <c r="N12" s="32" t="s">
        <v>159</v>
      </c>
    </row>
    <row r="13" spans="1:23" ht="14.1" customHeight="1" thickBot="1" x14ac:dyDescent="0.25">
      <c r="A13" s="63"/>
      <c r="B13" s="63"/>
      <c r="C13" s="258" t="str">
        <f>"COMPOSIÇÃO - BDI para "&amp;P10</f>
        <v>COMPOSIÇÃO - BDI para Fornecimento de Materiais e Equipamentos</v>
      </c>
      <c r="D13" s="259"/>
      <c r="E13" s="259"/>
      <c r="F13" s="259"/>
      <c r="G13" s="259"/>
      <c r="H13" s="259"/>
      <c r="I13" s="260"/>
      <c r="J13" s="32"/>
      <c r="K13" s="32"/>
      <c r="L13" s="32"/>
      <c r="N13" s="32" t="s">
        <v>157</v>
      </c>
    </row>
    <row r="14" spans="1:23" ht="27.95" customHeight="1" x14ac:dyDescent="0.2">
      <c r="A14" s="63"/>
      <c r="B14" s="63"/>
      <c r="C14" s="105" t="s">
        <v>201</v>
      </c>
      <c r="D14" s="104" t="s">
        <v>200</v>
      </c>
      <c r="E14" s="104" t="s">
        <v>199</v>
      </c>
      <c r="F14" s="104" t="s">
        <v>198</v>
      </c>
      <c r="G14" s="104" t="s">
        <v>197</v>
      </c>
      <c r="H14" s="249" t="s">
        <v>196</v>
      </c>
      <c r="I14" s="250"/>
      <c r="J14" s="32"/>
      <c r="K14" s="32"/>
      <c r="L14" s="32"/>
      <c r="N14" s="32" t="s">
        <v>155</v>
      </c>
    </row>
    <row r="15" spans="1:23" ht="14.1" customHeight="1" x14ac:dyDescent="0.2">
      <c r="A15" s="63"/>
      <c r="B15" s="63"/>
      <c r="C15" s="103">
        <v>1</v>
      </c>
      <c r="D15" s="102" t="s">
        <v>195</v>
      </c>
      <c r="E15" s="101" t="s">
        <v>194</v>
      </c>
      <c r="F15" s="100">
        <v>2.4E-2</v>
      </c>
      <c r="G15" s="99" t="str">
        <f t="shared" ref="G15:G24" si="0">IF(F15="","",IF(AND(F15&gt;=H15,F15&lt;=I15),"OK",""))</f>
        <v>OK</v>
      </c>
      <c r="H15" s="90">
        <f>INDEX(matriz,$W17,$O$10)</f>
        <v>1.4999999999999999E-2</v>
      </c>
      <c r="I15" s="90">
        <f>INDEX(matriz2,$W23,$O$10)</f>
        <v>4.4900000000000002E-2</v>
      </c>
      <c r="J15" s="32"/>
      <c r="K15" s="32"/>
      <c r="L15" s="32"/>
      <c r="N15" s="32" t="s">
        <v>153</v>
      </c>
    </row>
    <row r="16" spans="1:23" ht="14.1" customHeight="1" x14ac:dyDescent="0.2">
      <c r="A16" s="63"/>
      <c r="B16" s="63"/>
      <c r="C16" s="94">
        <v>2</v>
      </c>
      <c r="D16" s="93" t="s">
        <v>193</v>
      </c>
      <c r="E16" s="92" t="s">
        <v>192</v>
      </c>
      <c r="F16" s="97">
        <v>7.1000000000000004E-3</v>
      </c>
      <c r="G16" s="85" t="str">
        <f t="shared" si="0"/>
        <v>OK</v>
      </c>
      <c r="H16" s="90">
        <f>INDEX(matriz,$W18,$O$10)</f>
        <v>3.0000000000000001E-3</v>
      </c>
      <c r="I16" s="90">
        <f>INDEX(matriz2,$W24,$O$10)</f>
        <v>8.2000000000000007E-3</v>
      </c>
      <c r="J16" s="32"/>
      <c r="K16" s="32"/>
      <c r="L16" s="32"/>
      <c r="P16" s="32" t="s">
        <v>191</v>
      </c>
      <c r="Q16" s="32">
        <v>1</v>
      </c>
      <c r="R16" s="32">
        <v>2</v>
      </c>
      <c r="S16" s="32">
        <v>3</v>
      </c>
      <c r="T16" s="32">
        <v>4</v>
      </c>
      <c r="U16" s="32">
        <v>5</v>
      </c>
      <c r="V16" s="32">
        <v>6</v>
      </c>
    </row>
    <row r="17" spans="1:23" ht="14.1" customHeight="1" x14ac:dyDescent="0.2">
      <c r="A17" s="63"/>
      <c r="B17" s="63"/>
      <c r="C17" s="94">
        <v>3</v>
      </c>
      <c r="D17" s="93" t="s">
        <v>190</v>
      </c>
      <c r="E17" s="92" t="s">
        <v>189</v>
      </c>
      <c r="F17" s="97">
        <v>7.3000000000000001E-3</v>
      </c>
      <c r="G17" s="85" t="str">
        <f t="shared" si="0"/>
        <v>OK</v>
      </c>
      <c r="H17" s="90">
        <f>INDEX(matriz,$W19,$O$10)</f>
        <v>5.5999999999999999E-3</v>
      </c>
      <c r="I17" s="90">
        <f>INDEX(matriz2,$W25,$O$10)</f>
        <v>8.8999999999999999E-3</v>
      </c>
      <c r="J17" s="32"/>
      <c r="K17" s="96"/>
      <c r="L17" s="32"/>
      <c r="N17" s="51"/>
      <c r="Q17" s="62">
        <v>0.03</v>
      </c>
      <c r="R17" s="62">
        <v>3.7999999999999999E-2</v>
      </c>
      <c r="S17" s="62">
        <v>3.4299999999999997E-2</v>
      </c>
      <c r="T17" s="62">
        <v>5.2900000000000003E-2</v>
      </c>
      <c r="U17" s="62">
        <v>0.04</v>
      </c>
      <c r="V17" s="62">
        <v>1.4999999999999999E-2</v>
      </c>
      <c r="W17" s="32">
        <v>1</v>
      </c>
    </row>
    <row r="18" spans="1:23" ht="14.1" customHeight="1" x14ac:dyDescent="0.2">
      <c r="A18" s="63"/>
      <c r="B18" s="63"/>
      <c r="C18" s="94">
        <v>4</v>
      </c>
      <c r="D18" s="93" t="s">
        <v>188</v>
      </c>
      <c r="E18" s="92" t="s">
        <v>187</v>
      </c>
      <c r="F18" s="97">
        <v>0.01</v>
      </c>
      <c r="G18" s="85" t="str">
        <f t="shared" si="0"/>
        <v>OK</v>
      </c>
      <c r="H18" s="90">
        <f>INDEX(matriz,$W20,$O$10)</f>
        <v>8.5000000000000006E-3</v>
      </c>
      <c r="I18" s="90">
        <f>INDEX(matriz2,$W26,$O$10)</f>
        <v>1.11E-2</v>
      </c>
      <c r="J18" s="32"/>
      <c r="K18" s="96"/>
      <c r="L18" s="32"/>
      <c r="N18" s="98">
        <f>((((1+F15+F16+F17)*(1+F18)*(1+F19))/(1-(F20-0.02))-1))</f>
        <v>0.12621100671140972</v>
      </c>
      <c r="Q18" s="62">
        <v>8.0000000000000002E-3</v>
      </c>
      <c r="R18" s="62">
        <v>3.2000000000000002E-3</v>
      </c>
      <c r="S18" s="62">
        <v>2.8E-3</v>
      </c>
      <c r="T18" s="62">
        <v>2.5000000000000001E-3</v>
      </c>
      <c r="U18" s="62">
        <v>8.0999999999999996E-3</v>
      </c>
      <c r="V18" s="62">
        <v>3.0000000000000001E-3</v>
      </c>
      <c r="W18" s="32">
        <v>2</v>
      </c>
    </row>
    <row r="19" spans="1:23" ht="14.1" customHeight="1" x14ac:dyDescent="0.2">
      <c r="A19" s="63"/>
      <c r="B19" s="63"/>
      <c r="C19" s="94">
        <v>5</v>
      </c>
      <c r="D19" s="93" t="s">
        <v>186</v>
      </c>
      <c r="E19" s="92" t="s">
        <v>185</v>
      </c>
      <c r="F19" s="97">
        <v>0.04</v>
      </c>
      <c r="G19" s="85" t="str">
        <f t="shared" si="0"/>
        <v>OK</v>
      </c>
      <c r="H19" s="90">
        <f>INDEX(matriz,$W21,$O$10)</f>
        <v>3.5000000000000003E-2</v>
      </c>
      <c r="I19" s="90">
        <f>INDEX(matriz2,$W27,$O$10)</f>
        <v>6.2199999999999998E-2</v>
      </c>
      <c r="J19" s="32"/>
      <c r="K19" s="96"/>
      <c r="L19" s="32"/>
      <c r="N19" s="51" t="str">
        <f>"Percentual de BDI superior ao limite estipulado pelo Acórdão TCU 2.622/2013 devido a soma de 2% (CPRB, conforme LEI 12.844/2013) no item Tributos, referente a desoneração na Contribuição Previdenciária. O cálculo dessa composição onerada resulta em " &amp;N22</f>
        <v>Percentual de BDI superior ao limite estipulado pelo Acórdão TCU 2.622/2013 devido a soma de 2% (CPRB, conforme LEI 12.844/2013) no item Tributos, referente a desoneração na Contribuição Previdenciária. O cálculo dessa composição onerada resulta em 12,62%</v>
      </c>
      <c r="Q19" s="62">
        <v>9.7000000000000003E-3</v>
      </c>
      <c r="R19" s="62">
        <v>5.0000000000000001E-3</v>
      </c>
      <c r="S19" s="62">
        <v>0.01</v>
      </c>
      <c r="T19" s="62">
        <v>0.01</v>
      </c>
      <c r="U19" s="62">
        <v>1.46E-2</v>
      </c>
      <c r="V19" s="62">
        <v>5.5999999999999999E-3</v>
      </c>
      <c r="W19" s="32">
        <v>3</v>
      </c>
    </row>
    <row r="20" spans="1:23" ht="14.1" customHeight="1" x14ac:dyDescent="0.2">
      <c r="A20" s="63"/>
      <c r="B20" s="63"/>
      <c r="C20" s="94">
        <v>6</v>
      </c>
      <c r="D20" s="93" t="s">
        <v>184</v>
      </c>
      <c r="E20" s="92" t="s">
        <v>183</v>
      </c>
      <c r="F20" s="91">
        <f>SUM(F21:F24)</f>
        <v>5.1499999999999997E-2</v>
      </c>
      <c r="G20" s="85" t="str">
        <f t="shared" si="0"/>
        <v/>
      </c>
      <c r="H20" s="90">
        <f>IF(N24=1,0.0565,0.0765)</f>
        <v>5.6500000000000002E-2</v>
      </c>
      <c r="I20" s="90">
        <f>IF(N24=1,0.0865,0.1065)</f>
        <v>8.6499999999999994E-2</v>
      </c>
      <c r="J20" s="32"/>
      <c r="K20" s="32"/>
      <c r="L20" s="32"/>
      <c r="N20" s="95">
        <f>ROUND(N18*100,2)</f>
        <v>12.62</v>
      </c>
      <c r="Q20" s="62">
        <v>5.8999999999999999E-3</v>
      </c>
      <c r="R20" s="62">
        <v>1.0200000000000001E-2</v>
      </c>
      <c r="S20" s="62">
        <v>9.4000000000000004E-3</v>
      </c>
      <c r="T20" s="62">
        <v>1.01E-2</v>
      </c>
      <c r="U20" s="62">
        <v>9.4000000000000004E-3</v>
      </c>
      <c r="V20" s="62">
        <v>8.5000000000000006E-3</v>
      </c>
      <c r="W20" s="32">
        <v>4</v>
      </c>
    </row>
    <row r="21" spans="1:23" ht="14.1" customHeight="1" thickBot="1" x14ac:dyDescent="0.25">
      <c r="A21" s="218"/>
      <c r="B21" s="218"/>
      <c r="C21" s="94" t="s">
        <v>182</v>
      </c>
      <c r="D21" s="93" t="s">
        <v>181</v>
      </c>
      <c r="E21" s="92" t="s">
        <v>181</v>
      </c>
      <c r="F21" s="91">
        <v>6.4999999999999997E-3</v>
      </c>
      <c r="G21" s="85" t="str">
        <f t="shared" si="0"/>
        <v>OK</v>
      </c>
      <c r="H21" s="90">
        <v>6.4999999999999997E-3</v>
      </c>
      <c r="I21" s="90">
        <v>6.4999999999999997E-3</v>
      </c>
      <c r="J21" s="219" t="str">
        <f>IF(N24=2,"Foi incluída a CPRB com a alíquota de 2% sobre a Receita Bruta"," ")</f>
        <v xml:space="preserve"> </v>
      </c>
      <c r="K21" s="219"/>
      <c r="L21" s="219"/>
      <c r="N21" s="51" t="s">
        <v>180</v>
      </c>
      <c r="Q21" s="62">
        <v>6.1600000000000002E-2</v>
      </c>
      <c r="R21" s="62">
        <v>6.6400000000000001E-2</v>
      </c>
      <c r="S21" s="62">
        <v>6.7400000000000002E-2</v>
      </c>
      <c r="T21" s="62">
        <v>0.08</v>
      </c>
      <c r="U21" s="62">
        <v>7.1400000000000005E-2</v>
      </c>
      <c r="V21" s="62">
        <v>3.5000000000000003E-2</v>
      </c>
      <c r="W21" s="32">
        <v>5</v>
      </c>
    </row>
    <row r="22" spans="1:23" ht="14.1" customHeight="1" x14ac:dyDescent="0.2">
      <c r="A22" s="220" t="s">
        <v>179</v>
      </c>
      <c r="B22" s="222" t="s">
        <v>178</v>
      </c>
      <c r="C22" s="94" t="s">
        <v>177</v>
      </c>
      <c r="D22" s="93" t="s">
        <v>176</v>
      </c>
      <c r="E22" s="92" t="s">
        <v>176</v>
      </c>
      <c r="F22" s="91">
        <v>0.03</v>
      </c>
      <c r="G22" s="85" t="str">
        <f t="shared" si="0"/>
        <v>OK</v>
      </c>
      <c r="H22" s="90">
        <v>0.03</v>
      </c>
      <c r="I22" s="90">
        <v>0.03</v>
      </c>
      <c r="J22" s="219"/>
      <c r="K22" s="219"/>
      <c r="L22" s="219"/>
      <c r="N22" s="51" t="str">
        <f>N20&amp;N21</f>
        <v>12,62%</v>
      </c>
      <c r="P22" s="32" t="s">
        <v>175</v>
      </c>
      <c r="Q22" s="32">
        <v>1</v>
      </c>
      <c r="R22" s="32">
        <v>2</v>
      </c>
      <c r="S22" s="32">
        <v>3</v>
      </c>
      <c r="T22" s="32">
        <v>4</v>
      </c>
      <c r="U22" s="32">
        <v>5</v>
      </c>
      <c r="V22" s="32">
        <v>6</v>
      </c>
    </row>
    <row r="23" spans="1:23" ht="14.1" customHeight="1" thickBot="1" x14ac:dyDescent="0.25">
      <c r="A23" s="221"/>
      <c r="B23" s="223"/>
      <c r="C23" s="89" t="s">
        <v>174</v>
      </c>
      <c r="D23" s="88" t="s">
        <v>173</v>
      </c>
      <c r="E23" s="87" t="s">
        <v>172</v>
      </c>
      <c r="F23" s="86">
        <f>IF(N24=1,0,0.02)</f>
        <v>0</v>
      </c>
      <c r="G23" s="85" t="str">
        <f t="shared" si="0"/>
        <v>OK</v>
      </c>
      <c r="H23" s="84">
        <f>IF(N24=1,0,0.02)</f>
        <v>0</v>
      </c>
      <c r="I23" s="84">
        <f>IF(N24=1,0,0.02)</f>
        <v>0</v>
      </c>
      <c r="J23" s="83"/>
      <c r="K23" s="83"/>
      <c r="L23" s="83"/>
      <c r="N23" s="51"/>
      <c r="Q23" s="62">
        <v>5.5E-2</v>
      </c>
      <c r="R23" s="62">
        <v>4.6699999999999998E-2</v>
      </c>
      <c r="S23" s="62">
        <v>6.7100000000000007E-2</v>
      </c>
      <c r="T23" s="62">
        <v>7.9299999999999995E-2</v>
      </c>
      <c r="U23" s="62">
        <v>7.85E-2</v>
      </c>
      <c r="V23" s="62">
        <v>4.4900000000000002E-2</v>
      </c>
      <c r="W23" s="32">
        <v>1</v>
      </c>
    </row>
    <row r="24" spans="1:23" ht="14.1" customHeight="1" thickBot="1" x14ac:dyDescent="0.25">
      <c r="A24" s="82">
        <v>0.03</v>
      </c>
      <c r="B24" s="81">
        <v>0.5</v>
      </c>
      <c r="C24" s="80" t="s">
        <v>171</v>
      </c>
      <c r="D24" s="79" t="s">
        <v>170</v>
      </c>
      <c r="E24" s="78" t="s">
        <v>170</v>
      </c>
      <c r="F24" s="77">
        <f>A24*B24</f>
        <v>1.4999999999999999E-2</v>
      </c>
      <c r="G24" s="76" t="str">
        <f t="shared" si="0"/>
        <v>OK</v>
      </c>
      <c r="H24" s="75">
        <f>IF(B24=0,0.02,0.02*B24)</f>
        <v>0.01</v>
      </c>
      <c r="I24" s="75">
        <f>IF(B24=0,0.05,0.05*B24)</f>
        <v>2.5000000000000001E-2</v>
      </c>
      <c r="J24" s="74"/>
      <c r="K24" s="74"/>
      <c r="L24" s="74"/>
      <c r="N24" s="56">
        <f>IF(N8=TRUE,2,1)</f>
        <v>1</v>
      </c>
      <c r="Q24" s="62">
        <v>0.01</v>
      </c>
      <c r="R24" s="62">
        <v>7.4000000000000003E-3</v>
      </c>
      <c r="S24" s="62">
        <v>7.4999999999999997E-3</v>
      </c>
      <c r="T24" s="62">
        <v>5.5999999999999999E-3</v>
      </c>
      <c r="U24" s="62">
        <v>1.9900000000000001E-2</v>
      </c>
      <c r="V24" s="62">
        <v>8.2000000000000007E-3</v>
      </c>
      <c r="W24" s="32">
        <v>2</v>
      </c>
    </row>
    <row r="25" spans="1:23" ht="14.1" customHeight="1" x14ac:dyDescent="0.25">
      <c r="A25" s="63"/>
      <c r="B25" s="63"/>
      <c r="C25" s="73"/>
      <c r="D25" s="65"/>
      <c r="E25" s="224" t="s">
        <v>169</v>
      </c>
      <c r="F25" s="225"/>
      <c r="G25" s="226"/>
      <c r="H25" s="227" t="str">
        <f>IF(O10=1,S30,IF(O10=2,S31,IF(O10=3,S32,IF(O10=4,S33,IF(O10=5,S34,IF(O10=6,S35," "))))))</f>
        <v>de 11,10% a 16,80%</v>
      </c>
      <c r="I25" s="228"/>
      <c r="J25" s="72"/>
      <c r="K25" s="72"/>
      <c r="L25" s="72"/>
      <c r="N25" s="32" t="s">
        <v>168</v>
      </c>
      <c r="Q25" s="62">
        <v>1.2699999999999999E-2</v>
      </c>
      <c r="R25" s="62">
        <v>9.7000000000000003E-3</v>
      </c>
      <c r="S25" s="62">
        <v>1.7399999999999999E-2</v>
      </c>
      <c r="T25" s="62">
        <v>1.9699999999999999E-2</v>
      </c>
      <c r="U25" s="62">
        <v>3.1600000000000003E-2</v>
      </c>
      <c r="V25" s="62">
        <v>8.8999999999999999E-3</v>
      </c>
      <c r="W25" s="32">
        <v>3</v>
      </c>
    </row>
    <row r="26" spans="1:23" ht="12.75" customHeight="1" thickBot="1" x14ac:dyDescent="0.25">
      <c r="A26" s="63"/>
      <c r="B26" s="229" t="s">
        <v>167</v>
      </c>
      <c r="C26" s="230"/>
      <c r="D26" s="231"/>
      <c r="E26" s="64"/>
      <c r="F26" s="64"/>
      <c r="G26" s="64"/>
      <c r="H26" s="64"/>
      <c r="I26" s="32"/>
      <c r="J26" s="33"/>
      <c r="K26" s="33"/>
      <c r="L26" s="33"/>
      <c r="N26" s="32" t="s">
        <v>166</v>
      </c>
      <c r="Q26" s="62">
        <v>1.3899999999999999E-2</v>
      </c>
      <c r="R26" s="62">
        <v>1.21E-2</v>
      </c>
      <c r="S26" s="62">
        <v>1.17E-2</v>
      </c>
      <c r="T26" s="62">
        <v>1.11E-2</v>
      </c>
      <c r="U26" s="62">
        <v>1.3299999999999999E-2</v>
      </c>
      <c r="V26" s="62">
        <v>1.11E-2</v>
      </c>
      <c r="W26" s="32">
        <v>4</v>
      </c>
    </row>
    <row r="27" spans="1:23" ht="12.75" customHeight="1" x14ac:dyDescent="0.2">
      <c r="A27" s="71"/>
      <c r="B27" s="70"/>
      <c r="C27" s="66"/>
      <c r="D27" s="65"/>
      <c r="E27" s="232" t="s">
        <v>165</v>
      </c>
      <c r="F27" s="234">
        <f>((((1+F15+F16+F17)*(1+F18)*(1+F19))/(1-F20))-1)</f>
        <v>0.14995820769636303</v>
      </c>
      <c r="G27" s="235" t="str">
        <f>IF(N24=2,N27,IF(N24=1,N28,"Erro"))</f>
        <v>OK!</v>
      </c>
      <c r="H27" s="236"/>
      <c r="I27" s="237"/>
      <c r="J27" s="32"/>
      <c r="K27" s="32"/>
      <c r="L27" s="32"/>
      <c r="N27" s="32" t="str">
        <f>IF(Q44=2,N44,IF(Q44=3,N45,IF(Q44=4,N46,IF(Q44=5,N47,IF(Q44=6,O48,"Erro")))))</f>
        <v>OK!</v>
      </c>
      <c r="Q27" s="62">
        <v>8.9599999999999999E-2</v>
      </c>
      <c r="R27" s="62">
        <v>8.6900000000000005E-2</v>
      </c>
      <c r="S27" s="62">
        <v>9.4E-2</v>
      </c>
      <c r="T27" s="62">
        <v>9.5100000000000004E-2</v>
      </c>
      <c r="U27" s="62">
        <v>0.1043</v>
      </c>
      <c r="V27" s="62">
        <v>6.2199999999999998E-2</v>
      </c>
      <c r="W27" s="32">
        <v>5</v>
      </c>
    </row>
    <row r="28" spans="1:23" ht="12.75" customHeight="1" thickBot="1" x14ac:dyDescent="0.25">
      <c r="A28" s="71"/>
      <c r="B28" s="70"/>
      <c r="C28" s="66"/>
      <c r="D28" s="65"/>
      <c r="E28" s="233"/>
      <c r="F28" s="233"/>
      <c r="G28" s="238"/>
      <c r="H28" s="238"/>
      <c r="I28" s="239"/>
      <c r="J28" s="32"/>
      <c r="K28" s="32"/>
      <c r="L28" s="32"/>
      <c r="N28" s="32" t="str">
        <f>IF(R44=2,N44,IF(R44=3,N46,IF(R44=4,O48,"Erro")))</f>
        <v>OK!</v>
      </c>
    </row>
    <row r="29" spans="1:23" ht="12.75" customHeight="1" x14ac:dyDescent="0.2">
      <c r="A29" s="66"/>
      <c r="B29" s="69"/>
      <c r="C29" s="68"/>
      <c r="D29" s="67"/>
      <c r="E29" s="64"/>
      <c r="F29" s="64"/>
      <c r="G29" s="240"/>
      <c r="H29" s="241"/>
      <c r="I29" s="242"/>
      <c r="J29" s="32"/>
      <c r="K29" s="32"/>
      <c r="L29" s="32"/>
    </row>
    <row r="30" spans="1:23" ht="12.75" customHeight="1" x14ac:dyDescent="0.2">
      <c r="A30" s="66"/>
      <c r="B30" s="63"/>
      <c r="C30" s="65"/>
      <c r="D30" s="32"/>
      <c r="E30" s="64"/>
      <c r="F30" s="64"/>
      <c r="G30" s="64"/>
      <c r="H30" s="64"/>
      <c r="I30" s="64"/>
      <c r="J30" s="32"/>
      <c r="K30" s="32"/>
      <c r="L30" s="32"/>
      <c r="N30" s="32" t="str">
        <f>(B24*100)&amp;N21</f>
        <v>50%</v>
      </c>
      <c r="P30" s="32" t="s">
        <v>164</v>
      </c>
      <c r="Q30" s="62">
        <v>0.2034</v>
      </c>
      <c r="R30" s="62">
        <v>0.25</v>
      </c>
      <c r="S30" s="32" t="s">
        <v>163</v>
      </c>
      <c r="W30" s="32">
        <v>1</v>
      </c>
    </row>
    <row r="31" spans="1:23" ht="12.75" customHeight="1" x14ac:dyDescent="0.2">
      <c r="A31" s="63"/>
      <c r="B31" s="55" t="s">
        <v>162</v>
      </c>
      <c r="C31" s="43"/>
      <c r="D31" s="43"/>
      <c r="E31" s="43"/>
      <c r="F31" s="43"/>
      <c r="G31" s="43"/>
      <c r="H31" s="43"/>
      <c r="I31" s="43"/>
      <c r="J31" s="32"/>
      <c r="K31" s="32"/>
      <c r="L31" s="32"/>
      <c r="N31" s="32" t="str">
        <f>(A24*100)&amp;N21</f>
        <v>3%</v>
      </c>
      <c r="P31" s="32" t="s">
        <v>161</v>
      </c>
      <c r="Q31" s="62">
        <v>0.19600000000000001</v>
      </c>
      <c r="R31" s="62">
        <v>0.24229999999999999</v>
      </c>
      <c r="S31" s="32" t="s">
        <v>160</v>
      </c>
      <c r="W31" s="32">
        <v>2</v>
      </c>
    </row>
    <row r="32" spans="1:23" ht="12.75" customHeight="1" x14ac:dyDescent="0.2">
      <c r="A32" s="63"/>
      <c r="B32" s="55"/>
      <c r="C32" s="43"/>
      <c r="D32" s="43"/>
      <c r="E32" s="43"/>
      <c r="F32" s="43"/>
      <c r="G32" s="43"/>
      <c r="H32" s="43"/>
      <c r="I32" s="43"/>
      <c r="J32" s="32"/>
      <c r="K32" s="32"/>
      <c r="L32" s="32"/>
      <c r="N32" s="32" t="str">
        <f>" e a sua base de cálculo é de "&amp;N30</f>
        <v xml:space="preserve"> e a sua base de cálculo é de 50%</v>
      </c>
      <c r="P32" s="32" t="s">
        <v>159</v>
      </c>
      <c r="Q32" s="62">
        <v>0.20760000000000001</v>
      </c>
      <c r="R32" s="62">
        <v>0.26440000000000002</v>
      </c>
      <c r="S32" s="32" t="s">
        <v>158</v>
      </c>
      <c r="W32" s="32">
        <v>3</v>
      </c>
    </row>
    <row r="33" spans="1:23" ht="12.75" customHeight="1" x14ac:dyDescent="0.2">
      <c r="A33" s="43"/>
      <c r="B33" s="43"/>
      <c r="C33" s="43"/>
      <c r="D33" s="43"/>
      <c r="E33" s="43"/>
      <c r="F33" s="43"/>
      <c r="G33" s="43"/>
      <c r="H33" s="43"/>
      <c r="I33" s="43"/>
      <c r="J33" s="43"/>
      <c r="K33" s="43"/>
      <c r="L33" s="43"/>
      <c r="N33" s="32" t="str">
        <f>N31&amp;N32</f>
        <v>3% e a sua base de cálculo é de 50%</v>
      </c>
      <c r="P33" s="32" t="s">
        <v>157</v>
      </c>
      <c r="Q33" s="62">
        <v>0.24</v>
      </c>
      <c r="R33" s="62">
        <v>0.27860000000000001</v>
      </c>
      <c r="S33" s="32" t="s">
        <v>156</v>
      </c>
      <c r="W33" s="32">
        <v>4</v>
      </c>
    </row>
    <row r="34" spans="1:23" ht="12.75" customHeight="1" x14ac:dyDescent="0.2">
      <c r="A34" s="43"/>
      <c r="B34" s="43"/>
      <c r="C34" s="43"/>
      <c r="D34" s="43"/>
      <c r="E34" s="43"/>
      <c r="F34" s="43"/>
      <c r="G34" s="43"/>
      <c r="H34" s="43"/>
      <c r="I34" s="43"/>
      <c r="J34" s="43"/>
      <c r="K34" s="43"/>
      <c r="L34" s="43"/>
      <c r="N34" s="32" t="str">
        <f>" sobre o valor total do orçamento."</f>
        <v xml:space="preserve"> sobre o valor total do orçamento.</v>
      </c>
      <c r="P34" s="32" t="s">
        <v>155</v>
      </c>
      <c r="Q34" s="62">
        <v>0.22800000000000001</v>
      </c>
      <c r="R34" s="62">
        <v>0.3095</v>
      </c>
      <c r="S34" s="32" t="s">
        <v>154</v>
      </c>
      <c r="W34" s="32">
        <v>5</v>
      </c>
    </row>
    <row r="35" spans="1:23" ht="12.75" customHeight="1" x14ac:dyDescent="0.2">
      <c r="A35" s="43"/>
      <c r="B35" s="43"/>
      <c r="C35" s="43"/>
      <c r="D35" s="43"/>
      <c r="E35" s="43"/>
      <c r="F35" s="43"/>
      <c r="G35" s="43"/>
      <c r="H35" s="43"/>
      <c r="I35" s="43"/>
      <c r="J35" s="43"/>
      <c r="K35" s="43"/>
      <c r="L35" s="43"/>
      <c r="N35" s="32" t="str">
        <f>N33&amp;N34</f>
        <v>3% e a sua base de cálculo é de 50% sobre o valor total do orçamento.</v>
      </c>
      <c r="P35" s="32" t="s">
        <v>153</v>
      </c>
      <c r="Q35" s="62">
        <v>0.111</v>
      </c>
      <c r="R35" s="62">
        <v>0.16800000000000001</v>
      </c>
      <c r="S35" s="32" t="s">
        <v>152</v>
      </c>
      <c r="W35" s="32">
        <v>6</v>
      </c>
    </row>
    <row r="36" spans="1:23" ht="12.75" customHeight="1" x14ac:dyDescent="0.2">
      <c r="A36" s="32"/>
      <c r="B36" s="243" t="str">
        <f>IF(N24=2,(IF(Q44=5,N19," "))," ")</f>
        <v xml:space="preserve"> </v>
      </c>
      <c r="C36" s="244"/>
      <c r="D36" s="244"/>
      <c r="E36" s="244"/>
      <c r="F36" s="244"/>
      <c r="G36" s="244"/>
      <c r="H36" s="244"/>
      <c r="I36" s="244"/>
      <c r="J36" s="244"/>
      <c r="K36" s="245"/>
      <c r="L36" s="32"/>
    </row>
    <row r="37" spans="1:23" ht="12.75" customHeight="1" x14ac:dyDescent="0.2">
      <c r="A37" s="32"/>
      <c r="B37" s="246"/>
      <c r="C37" s="247"/>
      <c r="D37" s="247"/>
      <c r="E37" s="247"/>
      <c r="F37" s="247"/>
      <c r="G37" s="247"/>
      <c r="H37" s="247"/>
      <c r="I37" s="247"/>
      <c r="J37" s="247"/>
      <c r="K37" s="248"/>
      <c r="L37" s="32"/>
      <c r="P37" s="32" t="s">
        <v>151</v>
      </c>
      <c r="Q37" s="62">
        <f>INDEX(Q30:R35,O10,1)</f>
        <v>0.111</v>
      </c>
      <c r="R37" s="62">
        <f>INDEX(Q30:R35,O10,2)</f>
        <v>0.16800000000000001</v>
      </c>
    </row>
    <row r="38" spans="1:23" ht="12.75" customHeight="1" x14ac:dyDescent="0.2">
      <c r="A38" s="32"/>
      <c r="B38" s="57" t="s">
        <v>150</v>
      </c>
      <c r="C38" s="60"/>
      <c r="D38" s="60"/>
      <c r="E38" s="60"/>
      <c r="F38" s="60"/>
      <c r="G38" s="61"/>
      <c r="H38" s="61"/>
      <c r="I38" s="61"/>
      <c r="J38" s="61"/>
      <c r="K38" s="61"/>
      <c r="L38" s="32"/>
    </row>
    <row r="39" spans="1:23" ht="12.75" customHeight="1" x14ac:dyDescent="0.2">
      <c r="A39" s="32"/>
      <c r="B39" s="57" t="str">
        <f>IF(N24=2,"Obs²: O cálculo desta composição de BDI considera a desoneração da contribuição previdenciária, conforme Lei 12.844/2013."," ")</f>
        <v xml:space="preserve"> </v>
      </c>
      <c r="C39" s="32"/>
      <c r="D39" s="55"/>
      <c r="E39" s="51"/>
      <c r="F39" s="51"/>
      <c r="G39" s="61"/>
      <c r="H39" s="61"/>
      <c r="I39" s="61"/>
      <c r="J39" s="61"/>
      <c r="K39" s="61"/>
      <c r="L39" s="32"/>
    </row>
    <row r="40" spans="1:23" ht="14.25" x14ac:dyDescent="0.2">
      <c r="A40" s="32"/>
      <c r="B40" s="57"/>
      <c r="C40" s="32"/>
      <c r="D40" s="55"/>
      <c r="E40" s="51"/>
      <c r="F40" s="51"/>
      <c r="G40" s="60"/>
      <c r="H40" s="60"/>
      <c r="I40" s="60"/>
      <c r="J40" s="127"/>
      <c r="K40" s="127"/>
      <c r="L40" s="32"/>
    </row>
    <row r="41" spans="1:23" ht="12.75" customHeight="1" x14ac:dyDescent="0.2">
      <c r="A41" s="32"/>
      <c r="B41" s="57"/>
      <c r="C41" s="32"/>
      <c r="D41" s="55"/>
      <c r="E41" s="51"/>
      <c r="F41" s="51"/>
      <c r="G41" s="217"/>
      <c r="H41" s="217"/>
      <c r="I41" s="217"/>
      <c r="J41" s="217"/>
      <c r="K41" s="217"/>
      <c r="L41" s="32"/>
      <c r="Q41" s="32" t="s">
        <v>149</v>
      </c>
      <c r="R41" s="32" t="s">
        <v>148</v>
      </c>
      <c r="S41" s="32" t="s">
        <v>147</v>
      </c>
    </row>
    <row r="42" spans="1:23" ht="13.5" customHeight="1" x14ac:dyDescent="0.2">
      <c r="A42" s="32"/>
      <c r="B42" s="32"/>
      <c r="C42" s="32"/>
      <c r="D42" s="55"/>
      <c r="E42" s="32"/>
      <c r="F42" s="32"/>
      <c r="G42" s="213"/>
      <c r="H42" s="213"/>
      <c r="I42" s="213"/>
      <c r="J42" s="213"/>
      <c r="K42" s="213"/>
      <c r="L42" s="32"/>
      <c r="P42" s="32" t="s">
        <v>146</v>
      </c>
      <c r="Q42" s="56">
        <f>IF(N18&lt;Q37,1,IF(N18&gt;R37,3,2))</f>
        <v>2</v>
      </c>
      <c r="R42" s="32">
        <f>IF(F27&lt;Q37,1,2)</f>
        <v>2</v>
      </c>
    </row>
    <row r="43" spans="1:23" x14ac:dyDescent="0.2">
      <c r="A43" s="214">
        <f ca="1">TODAY()</f>
        <v>45527</v>
      </c>
      <c r="B43" s="214"/>
      <c r="C43" s="214"/>
      <c r="D43" s="55"/>
      <c r="E43" s="32"/>
      <c r="F43" s="32"/>
      <c r="G43" s="213"/>
      <c r="H43" s="213"/>
      <c r="I43" s="213"/>
      <c r="J43" s="213"/>
      <c r="K43" s="213"/>
      <c r="L43" s="43"/>
      <c r="M43" s="43"/>
      <c r="N43" s="43"/>
      <c r="O43" s="43" t="s">
        <v>145</v>
      </c>
      <c r="P43" s="43" t="s">
        <v>144</v>
      </c>
      <c r="Q43" s="52">
        <f>IF(F27&lt;Q37,1,IF(F27&gt;R37,3,2))</f>
        <v>2</v>
      </c>
      <c r="R43" s="43">
        <f>IF(F27&lt;R37,1,2)</f>
        <v>1</v>
      </c>
      <c r="S43" s="43"/>
      <c r="T43" s="43"/>
      <c r="U43" s="43"/>
      <c r="V43" s="43"/>
      <c r="W43" s="43"/>
    </row>
    <row r="44" spans="1:23" s="40" customFormat="1" ht="12.75" customHeight="1" x14ac:dyDescent="0.2">
      <c r="A44" s="215" t="s">
        <v>143</v>
      </c>
      <c r="B44" s="215"/>
      <c r="C44" s="215"/>
      <c r="D44" s="55"/>
      <c r="E44" s="54"/>
      <c r="F44" s="54"/>
      <c r="G44" s="213"/>
      <c r="H44" s="213"/>
      <c r="I44" s="213"/>
      <c r="J44" s="213"/>
      <c r="K44" s="213"/>
      <c r="L44" s="43"/>
      <c r="M44" s="43">
        <v>2</v>
      </c>
      <c r="N44" s="43" t="s">
        <v>142</v>
      </c>
      <c r="O44" s="43" t="s">
        <v>141</v>
      </c>
      <c r="P44" s="50"/>
      <c r="Q44" s="52">
        <f>SUM(Q42:Q43)</f>
        <v>4</v>
      </c>
      <c r="R44" s="43">
        <f>SUM(R42:R43)</f>
        <v>3</v>
      </c>
      <c r="S44" s="43"/>
      <c r="T44" s="43"/>
      <c r="U44" s="43"/>
      <c r="V44" s="43"/>
      <c r="W44" s="43"/>
    </row>
    <row r="45" spans="1:23" s="40" customFormat="1" ht="12.75" customHeight="1" x14ac:dyDescent="0.2">
      <c r="A45" s="32"/>
      <c r="B45" s="32"/>
      <c r="C45" s="32"/>
      <c r="D45" s="51"/>
      <c r="E45" s="32"/>
      <c r="F45" s="33"/>
      <c r="G45" s="34"/>
      <c r="H45" s="34"/>
      <c r="I45" s="49"/>
      <c r="J45" s="34"/>
      <c r="K45" s="34"/>
      <c r="L45" s="43"/>
      <c r="M45" s="43"/>
      <c r="N45" s="43" t="s">
        <v>140</v>
      </c>
      <c r="O45" s="43" t="s">
        <v>139</v>
      </c>
      <c r="P45" s="50"/>
      <c r="Q45" s="43"/>
      <c r="R45" s="43"/>
      <c r="S45" s="43"/>
      <c r="T45" s="43"/>
      <c r="U45" s="43"/>
      <c r="V45" s="43"/>
      <c r="W45" s="43"/>
    </row>
    <row r="46" spans="1:23" s="40" customFormat="1" ht="12.75" customHeight="1" x14ac:dyDescent="0.2">
      <c r="A46" s="32"/>
      <c r="B46" s="32"/>
      <c r="C46" s="32"/>
      <c r="D46" s="32"/>
      <c r="E46" s="47"/>
      <c r="F46" s="33"/>
      <c r="G46" s="34"/>
      <c r="H46" s="34"/>
      <c r="I46" s="49"/>
      <c r="J46" s="34"/>
      <c r="K46" s="34"/>
      <c r="L46" s="43"/>
      <c r="M46" s="43">
        <v>3</v>
      </c>
      <c r="N46" s="43" t="s">
        <v>138</v>
      </c>
      <c r="O46" s="43" t="s">
        <v>137</v>
      </c>
      <c r="P46" s="43"/>
      <c r="Q46" s="43"/>
      <c r="R46" s="43"/>
      <c r="S46" s="43"/>
      <c r="T46" s="43"/>
      <c r="U46" s="43"/>
      <c r="V46" s="43"/>
      <c r="W46" s="43"/>
    </row>
    <row r="47" spans="1:23" s="40" customFormat="1" ht="12.75" customHeight="1" thickBot="1" x14ac:dyDescent="0.25">
      <c r="A47" s="32"/>
      <c r="B47" s="32"/>
      <c r="C47" s="39"/>
      <c r="D47" s="48"/>
      <c r="E47" s="47"/>
      <c r="F47" s="33"/>
      <c r="G47" s="34"/>
      <c r="H47" s="34"/>
      <c r="I47" s="34"/>
      <c r="J47" s="34"/>
      <c r="K47" s="34"/>
      <c r="L47" s="43"/>
      <c r="M47" s="43"/>
      <c r="N47" s="43" t="s">
        <v>136</v>
      </c>
      <c r="O47" s="43" t="s">
        <v>135</v>
      </c>
      <c r="P47" s="43"/>
      <c r="Q47" s="43"/>
      <c r="R47" s="43"/>
      <c r="S47" s="43"/>
      <c r="T47" s="43"/>
      <c r="U47" s="43"/>
      <c r="V47" s="43"/>
      <c r="W47" s="43"/>
    </row>
    <row r="48" spans="1:23" s="40" customFormat="1" ht="14.25" customHeight="1" x14ac:dyDescent="0.2">
      <c r="A48" s="32"/>
      <c r="B48" s="32"/>
      <c r="C48" s="39"/>
      <c r="D48" s="44" t="s">
        <v>134</v>
      </c>
      <c r="E48" s="32"/>
      <c r="F48" s="32"/>
      <c r="G48" s="34"/>
      <c r="H48" s="216"/>
      <c r="I48" s="216"/>
      <c r="J48" s="216"/>
      <c r="K48" s="34"/>
      <c r="L48" s="32"/>
      <c r="M48" s="43"/>
      <c r="N48" s="43">
        <v>4</v>
      </c>
      <c r="O48" s="43" t="s">
        <v>133</v>
      </c>
      <c r="P48" s="43" t="s">
        <v>132</v>
      </c>
      <c r="Q48" s="43"/>
      <c r="R48" s="43"/>
      <c r="S48" s="43"/>
      <c r="T48" s="43"/>
      <c r="U48" s="43"/>
      <c r="V48" s="43"/>
      <c r="W48" s="43"/>
    </row>
    <row r="49" spans="1:24" s="40" customFormat="1" x14ac:dyDescent="0.2">
      <c r="A49" s="32"/>
      <c r="B49" s="32"/>
      <c r="C49" s="39" t="s">
        <v>131</v>
      </c>
      <c r="D49" s="42" t="s">
        <v>130</v>
      </c>
      <c r="E49" s="32"/>
      <c r="F49" s="32"/>
      <c r="G49" s="41"/>
      <c r="H49" s="212" t="s">
        <v>209</v>
      </c>
      <c r="I49" s="212"/>
      <c r="J49" s="212"/>
      <c r="K49" s="34"/>
      <c r="L49" s="32"/>
      <c r="M49" s="32"/>
      <c r="N49" s="32"/>
      <c r="O49" s="32"/>
      <c r="P49" s="32"/>
      <c r="Q49" s="32"/>
      <c r="R49" s="32"/>
      <c r="S49" s="32"/>
      <c r="T49" s="32"/>
      <c r="U49" s="32"/>
      <c r="V49" s="32"/>
      <c r="W49" s="32"/>
      <c r="X49" s="31"/>
    </row>
    <row r="50" spans="1:24" x14ac:dyDescent="0.2">
      <c r="A50" s="32"/>
      <c r="B50" s="32"/>
      <c r="C50" s="39" t="s">
        <v>129</v>
      </c>
      <c r="D50" s="38" t="s">
        <v>128</v>
      </c>
      <c r="E50" s="32"/>
      <c r="F50" s="32"/>
      <c r="G50" s="35"/>
      <c r="H50" s="212" t="s">
        <v>209</v>
      </c>
      <c r="I50" s="212"/>
      <c r="J50" s="212"/>
      <c r="K50" s="34"/>
      <c r="L50" s="32"/>
    </row>
    <row r="51" spans="1:24" x14ac:dyDescent="0.2">
      <c r="A51" s="32"/>
      <c r="B51" s="32"/>
      <c r="C51" s="37" t="s">
        <v>127</v>
      </c>
      <c r="D51" s="126"/>
      <c r="E51" s="32"/>
      <c r="F51" s="32"/>
      <c r="G51" s="35"/>
      <c r="H51" s="212" t="s">
        <v>209</v>
      </c>
      <c r="I51" s="212"/>
      <c r="J51" s="212"/>
      <c r="K51" s="34"/>
      <c r="L51" s="32"/>
    </row>
    <row r="52" spans="1:24" ht="9.75" customHeight="1" x14ac:dyDescent="0.2">
      <c r="A52" s="32"/>
      <c r="B52" s="32"/>
      <c r="C52" s="32"/>
      <c r="D52" s="32"/>
      <c r="E52" s="32"/>
      <c r="F52" s="32"/>
      <c r="G52" s="33"/>
      <c r="H52" s="33"/>
      <c r="I52" s="32"/>
      <c r="J52" s="32"/>
      <c r="K52" s="32"/>
      <c r="L52" s="32"/>
    </row>
    <row r="53" spans="1:24" ht="30.75" customHeight="1" x14ac:dyDescent="0.2"/>
    <row r="54" spans="1:24" ht="11.1" customHeight="1" x14ac:dyDescent="0.2"/>
    <row r="55" spans="1:24" ht="11.1" customHeight="1" x14ac:dyDescent="0.2"/>
    <row r="56" spans="1:24" ht="11.1" customHeight="1" x14ac:dyDescent="0.2"/>
    <row r="57" spans="1:24" ht="11.1" customHeight="1" x14ac:dyDescent="0.2"/>
  </sheetData>
  <sheetProtection selectLockedCells="1"/>
  <mergeCells count="24">
    <mergeCell ref="H14:I14"/>
    <mergeCell ref="E2:G2"/>
    <mergeCell ref="A8:L8"/>
    <mergeCell ref="G10:G11"/>
    <mergeCell ref="C13:I13"/>
    <mergeCell ref="G41:K41"/>
    <mergeCell ref="A21:B21"/>
    <mergeCell ref="J21:L22"/>
    <mergeCell ref="A22:A23"/>
    <mergeCell ref="B22:B23"/>
    <mergeCell ref="E25:G25"/>
    <mergeCell ref="H25:I25"/>
    <mergeCell ref="B26:D26"/>
    <mergeCell ref="E27:E28"/>
    <mergeCell ref="F27:F28"/>
    <mergeCell ref="G27:I29"/>
    <mergeCell ref="B36:K37"/>
    <mergeCell ref="H51:J51"/>
    <mergeCell ref="G42:K44"/>
    <mergeCell ref="A43:C43"/>
    <mergeCell ref="A44:C44"/>
    <mergeCell ref="H48:J48"/>
    <mergeCell ref="H49:J49"/>
    <mergeCell ref="H50:J50"/>
  </mergeCells>
  <conditionalFormatting sqref="A43 D51 E45:F47 G50:G52 H52">
    <cfRule type="cellIs" dxfId="9" priority="4" stopIfTrue="1" operator="notEqual">
      <formula>""</formula>
    </cfRule>
  </conditionalFormatting>
  <conditionalFormatting sqref="G26">
    <cfRule type="cellIs" dxfId="8" priority="5" stopIfTrue="1" operator="equal">
      <formula>"NÃO OK"</formula>
    </cfRule>
    <cfRule type="cellIs" dxfId="7" priority="6" stopIfTrue="1" operator="equal">
      <formula>"OK"</formula>
    </cfRule>
  </conditionalFormatting>
  <conditionalFormatting sqref="F15:F19 A24:B24 H49:J51">
    <cfRule type="cellIs" dxfId="6" priority="7" stopIfTrue="1" operator="equal">
      <formula>""</formula>
    </cfRule>
  </conditionalFormatting>
  <conditionalFormatting sqref="G27:I29">
    <cfRule type="cellIs" dxfId="5" priority="8" stopIfTrue="1" operator="equal">
      <formula>"OK! Percentual do BDI quando calculado sem desoneração atende ao limite estipulado pelo Acórdão TCU 2.622/2013."</formula>
    </cfRule>
    <cfRule type="cellIs" dxfId="4" priority="9" stopIfTrue="1" operator="equal">
      <formula>"OK!"</formula>
    </cfRule>
    <cfRule type="cellIs" dxfId="3" priority="10" stopIfTrue="1" operator="notEqual">
      <formula>"OK!"</formula>
    </cfRule>
  </conditionalFormatting>
  <conditionalFormatting sqref="D49:D50">
    <cfRule type="cellIs" dxfId="2" priority="3" stopIfTrue="1" operator="notEqual">
      <formula>""</formula>
    </cfRule>
  </conditionalFormatting>
  <conditionalFormatting sqref="E6:G6 D2:G2 E4:G4">
    <cfRule type="cellIs" dxfId="1" priority="2" stopIfTrue="1" operator="notEqual">
      <formula>""</formula>
    </cfRule>
  </conditionalFormatting>
  <conditionalFormatting sqref="D6 D4">
    <cfRule type="cellIs" dxfId="0" priority="1" stopIfTrue="1" operator="notEqual">
      <formula>""</formula>
    </cfRule>
  </conditionalFormatting>
  <dataValidations count="3">
    <dataValidation type="custom" allowBlank="1" showInputMessage="1" showErrorMessage="1" sqref="L9" xr:uid="{8AFF3BDB-BA1C-4E07-BF01-04A2658E3282}">
      <formula1>A1</formula1>
    </dataValidation>
    <dataValidation allowBlank="1" showInputMessage="1" showErrorMessage="1" promptTitle="Data" prompt="Indique a data da assinatura do documento" sqref="A43" xr:uid="{B51C7DAD-2E7B-4988-9963-B9A379C9E089}"/>
    <dataValidation type="list" allowBlank="1" showInputMessage="1" showErrorMessage="1" promptTitle="Escolha" prompt="o tipo de obra" sqref="D11" xr:uid="{FCD7F15F-7C3A-406B-A087-577B1327991D}">
      <formula1>$N$10:$N$14</formula1>
    </dataValidation>
  </dataValidations>
  <printOptions horizontalCentered="1"/>
  <pageMargins left="0.98425196850393704" right="0.51181102362204722" top="0.78740157480314965" bottom="0.78740157480314965" header="0.31496062992125984" footer="0.31496062992125984"/>
  <pageSetup paperSize="9" scale="72"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ltText="teste">
                <anchor moveWithCells="1">
                  <from>
                    <xdr:col>3</xdr:col>
                    <xdr:colOff>28575</xdr:colOff>
                    <xdr:row>10</xdr:row>
                    <xdr:rowOff>9525</xdr:rowOff>
                  </from>
                  <to>
                    <xdr:col>5</xdr:col>
                    <xdr:colOff>419100</xdr:colOff>
                    <xdr:row>11</xdr:row>
                    <xdr:rowOff>47625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9</xdr:col>
                    <xdr:colOff>19050</xdr:colOff>
                    <xdr:row>21</xdr:row>
                    <xdr:rowOff>142875</xdr:rowOff>
                  </from>
                  <to>
                    <xdr:col>23</xdr:col>
                    <xdr:colOff>200025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4</vt:i4>
      </vt:variant>
    </vt:vector>
  </HeadingPairs>
  <TitlesOfParts>
    <vt:vector size="10" baseType="lpstr">
      <vt:lpstr>Orçamento Sintético</vt:lpstr>
      <vt:lpstr>Cronograma</vt:lpstr>
      <vt:lpstr>Curva ABC de Serviços</vt:lpstr>
      <vt:lpstr>Composições Próprias</vt:lpstr>
      <vt:lpstr>BDI SERVIÇO</vt:lpstr>
      <vt:lpstr>BDI MATERIAIS</vt:lpstr>
      <vt:lpstr>'BDI MATERIAIS'!Area_de_impressao</vt:lpstr>
      <vt:lpstr>'BDI SERVIÇO'!Area_de_impressao</vt:lpstr>
      <vt:lpstr>matriz</vt:lpstr>
      <vt:lpstr>matriz2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cegeo</cp:lastModifiedBy>
  <cp:revision>0</cp:revision>
  <cp:lastPrinted>2024-08-23T18:27:12Z</cp:lastPrinted>
  <dcterms:created xsi:type="dcterms:W3CDTF">2022-12-19T14:16:47Z</dcterms:created>
  <dcterms:modified xsi:type="dcterms:W3CDTF">2024-08-23T18:27:20Z</dcterms:modified>
</cp:coreProperties>
</file>